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3" i="1"/>
  <c r="N23" i="1"/>
  <c r="N22" i="1"/>
  <c r="N21" i="1"/>
  <c r="M24" i="1"/>
  <c r="M23" i="1"/>
  <c r="M22" i="1"/>
  <c r="M21" i="1"/>
  <c r="D10" i="1"/>
  <c r="D7" i="1"/>
  <c r="D12" i="1"/>
  <c r="D8" i="1"/>
  <c r="L8" i="1"/>
  <c r="M8" i="1" s="1"/>
  <c r="N27" i="1"/>
  <c r="N24" i="1"/>
  <c r="N25" i="1"/>
  <c r="N26" i="1"/>
  <c r="M26" i="1"/>
  <c r="M25" i="1"/>
  <c r="N13" i="1"/>
  <c r="O13" i="1"/>
  <c r="M13" i="1"/>
  <c r="L9" i="1"/>
  <c r="M9" i="1" s="1"/>
  <c r="N9" i="1" s="1"/>
  <c r="O9" i="1" s="1"/>
  <c r="D11" i="1"/>
  <c r="D13" i="1"/>
  <c r="D9" i="1"/>
  <c r="D5" i="1"/>
  <c r="D4" i="1"/>
  <c r="M10" i="1" l="1"/>
  <c r="N8" i="1"/>
  <c r="L10" i="1"/>
  <c r="N10" i="1" l="1"/>
  <c r="O8" i="1"/>
  <c r="O10" i="1" s="1"/>
  <c r="M11" i="1"/>
  <c r="M12" i="1" s="1"/>
  <c r="M14" i="1" s="1"/>
  <c r="M16" i="1" s="1"/>
  <c r="M18" i="1" s="1"/>
  <c r="L11" i="1"/>
  <c r="L12" i="1" s="1"/>
  <c r="L14" i="1" s="1"/>
  <c r="L16" i="1" s="1"/>
  <c r="L18" i="1" l="1"/>
  <c r="O11" i="1"/>
  <c r="O12" i="1" s="1"/>
  <c r="O14" i="1" s="1"/>
  <c r="O16" i="1" s="1"/>
  <c r="O18" i="1" s="1"/>
  <c r="N11" i="1"/>
  <c r="N12" i="1" s="1"/>
  <c r="N14" i="1" s="1"/>
  <c r="N16" i="1" s="1"/>
  <c r="N18" i="1" l="1"/>
  <c r="I18" i="1" s="1"/>
  <c r="G17" i="1"/>
</calcChain>
</file>

<file path=xl/sharedStrings.xml><?xml version="1.0" encoding="utf-8"?>
<sst xmlns="http://schemas.openxmlformats.org/spreadsheetml/2006/main" count="39" uniqueCount="37">
  <si>
    <t>#1</t>
  </si>
  <si>
    <t>#2A</t>
  </si>
  <si>
    <t>#2B</t>
  </si>
  <si>
    <t>#2C</t>
  </si>
  <si>
    <t>Option B</t>
  </si>
  <si>
    <t>#3</t>
  </si>
  <si>
    <t>#4</t>
  </si>
  <si>
    <t>#5</t>
  </si>
  <si>
    <t>#6</t>
  </si>
  <si>
    <t>#7</t>
  </si>
  <si>
    <t>#8</t>
  </si>
  <si>
    <t>#9</t>
  </si>
  <si>
    <t>One Bedroom</t>
  </si>
  <si>
    <t>Two Bedroom</t>
  </si>
  <si>
    <t>Year 1</t>
  </si>
  <si>
    <t>Year 2</t>
  </si>
  <si>
    <t>Year 3</t>
  </si>
  <si>
    <t>Year 4</t>
  </si>
  <si>
    <t>Annual Gross Income</t>
  </si>
  <si>
    <t>Total</t>
  </si>
  <si>
    <t>Vacancy &amp; Collection Loss</t>
  </si>
  <si>
    <t>Annual Effective Gross Income</t>
  </si>
  <si>
    <t>Annual Expenses</t>
  </si>
  <si>
    <t>Annual Net Income</t>
  </si>
  <si>
    <t>#10</t>
  </si>
  <si>
    <t>#11</t>
  </si>
  <si>
    <t>NPV @ 9%</t>
  </si>
  <si>
    <t>#12 IRR</t>
  </si>
  <si>
    <t>$750 &amp; $1250</t>
  </si>
  <si>
    <t>$750 &amp; $1400</t>
  </si>
  <si>
    <t>$900 &amp; $1,250</t>
  </si>
  <si>
    <t>$900 &amp; $1400</t>
  </si>
  <si>
    <t>$1000 &amp; $1400</t>
  </si>
  <si>
    <t>$1000 &amp; $1250</t>
  </si>
  <si>
    <t>Probabilities</t>
  </si>
  <si>
    <t>Outcome Values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</si>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</sst>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5" formatCode="0.0%"/>
    <numFmt numFmtId="170" formatCode="&quot;$&quot;#,##0"/>
    <numFmt numFmtId="172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0" fontId="2" fillId="0" borderId="0" xfId="0" applyNumberFormat="1" applyFont="1"/>
    <xf numFmtId="170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65" fontId="3" fillId="0" borderId="0" xfId="0" applyNumberFormat="1" applyFont="1"/>
    <xf numFmtId="6" fontId="3" fillId="0" borderId="0" xfId="0" applyNumberFormat="1" applyFont="1" applyAlignment="1">
      <alignment horizontal="center"/>
    </xf>
    <xf numFmtId="172" fontId="7" fillId="0" borderId="0" xfId="1" applyNumberFormat="1" applyFont="1"/>
    <xf numFmtId="10" fontId="7" fillId="0" borderId="0" xfId="0" applyNumberFormat="1" applyFont="1"/>
    <xf numFmtId="165" fontId="7" fillId="0" borderId="0" xfId="0" applyNumberFormat="1" applyFont="1"/>
    <xf numFmtId="44" fontId="7" fillId="0" borderId="0" xfId="0" applyNumberFormat="1" applyFont="1"/>
    <xf numFmtId="172" fontId="3" fillId="0" borderId="0" xfId="0" applyNumberFormat="1" applyFont="1"/>
    <xf numFmtId="10" fontId="8" fillId="0" borderId="0" xfId="0" applyNumberFormat="1" applyFont="1"/>
    <xf numFmtId="6" fontId="5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2" applyNumberFormat="1" applyFont="1"/>
    <xf numFmtId="165" fontId="9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tabSelected="1" topLeftCell="C11" workbookViewId="0">
      <selection activeCell="K17" sqref="K17"/>
    </sheetView>
  </sheetViews>
  <sheetFormatPr defaultRowHeight="14.4" x14ac:dyDescent="0.3"/>
  <cols>
    <col min="4" max="4" width="27.77734375" customWidth="1"/>
    <col min="9" max="9" width="11.88671875" bestFit="1" customWidth="1"/>
    <col min="11" max="11" width="20.88671875" customWidth="1"/>
    <col min="12" max="12" width="20.21875" customWidth="1"/>
    <col min="13" max="13" width="19.109375" customWidth="1"/>
    <col min="14" max="14" width="23.33203125" customWidth="1"/>
    <col min="15" max="15" width="22.77734375" customWidth="1"/>
  </cols>
  <sheetData>
    <row r="3" spans="3:15" ht="28.8" x14ac:dyDescent="0.55000000000000004">
      <c r="C3" s="1" t="s">
        <v>0</v>
      </c>
      <c r="D3" s="18">
        <f>PMT(4.4%/12,30*12,340000)</f>
        <v>-1702.5870946781515</v>
      </c>
      <c r="E3" s="1"/>
      <c r="F3" s="1"/>
      <c r="G3" s="1"/>
      <c r="H3" s="1"/>
      <c r="I3" s="1" t="s">
        <v>12</v>
      </c>
      <c r="J3" s="1"/>
      <c r="K3" s="1"/>
      <c r="L3" s="1">
        <v>900</v>
      </c>
      <c r="M3" s="1"/>
      <c r="N3" s="1"/>
    </row>
    <row r="4" spans="3:15" ht="28.8" x14ac:dyDescent="0.55000000000000004">
      <c r="C4" s="1" t="s">
        <v>1</v>
      </c>
      <c r="D4" s="18">
        <f>PV(6%,16,22000)</f>
        <v>-222329.69597198284</v>
      </c>
      <c r="E4" s="1"/>
      <c r="F4" s="1"/>
      <c r="G4" s="1"/>
      <c r="H4" s="1"/>
      <c r="I4" s="1" t="s">
        <v>13</v>
      </c>
      <c r="J4" s="1"/>
      <c r="K4" s="1"/>
      <c r="L4" s="1">
        <v>1400</v>
      </c>
      <c r="M4" s="1"/>
      <c r="N4" s="1"/>
    </row>
    <row r="5" spans="3:15" ht="28.8" x14ac:dyDescent="0.55000000000000004">
      <c r="C5" s="1" t="s">
        <v>2</v>
      </c>
      <c r="D5" s="18">
        <f>PV(6%,12,,470000)</f>
        <v>-233575.60088119024</v>
      </c>
      <c r="E5" s="1"/>
      <c r="F5" s="1"/>
      <c r="G5" s="1"/>
      <c r="H5" s="1"/>
      <c r="I5" s="1"/>
      <c r="J5" s="1"/>
      <c r="K5" s="1"/>
      <c r="L5" s="1"/>
      <c r="M5" s="1"/>
      <c r="N5" s="1"/>
      <c r="O5" s="8" t="s">
        <v>24</v>
      </c>
    </row>
    <row r="6" spans="3:15" ht="28.8" x14ac:dyDescent="0.55000000000000004">
      <c r="C6" s="1" t="s">
        <v>3</v>
      </c>
      <c r="D6" s="19" t="s">
        <v>4</v>
      </c>
      <c r="E6" s="1"/>
      <c r="F6" s="1"/>
      <c r="G6" s="1"/>
      <c r="H6" s="1"/>
      <c r="I6" s="1"/>
      <c r="J6" s="1"/>
      <c r="K6" s="1"/>
      <c r="L6" s="6" t="s">
        <v>14</v>
      </c>
      <c r="M6" s="6" t="s">
        <v>15</v>
      </c>
      <c r="N6" s="6" t="s">
        <v>16</v>
      </c>
      <c r="O6" s="7" t="s">
        <v>17</v>
      </c>
    </row>
    <row r="7" spans="3:15" ht="28.8" x14ac:dyDescent="0.55000000000000004">
      <c r="C7" s="1" t="s">
        <v>5</v>
      </c>
      <c r="D7" s="18">
        <f>PMT(7%,45,-15000,1400000)</f>
        <v>-3796.9058278297589</v>
      </c>
      <c r="E7" s="1"/>
      <c r="F7" s="1"/>
      <c r="G7" s="2" t="s">
        <v>18</v>
      </c>
      <c r="H7" s="1"/>
      <c r="I7" s="1"/>
      <c r="J7" s="1"/>
      <c r="K7" s="1"/>
      <c r="L7" s="1"/>
      <c r="M7" s="1"/>
      <c r="N7" s="1"/>
      <c r="O7" s="3"/>
    </row>
    <row r="8" spans="3:15" ht="28.8" x14ac:dyDescent="0.55000000000000004">
      <c r="C8" s="1" t="s">
        <v>6</v>
      </c>
      <c r="D8" s="18">
        <f>PV(4.5%/12,15*12,110000*31%/12)</f>
        <v>-371462.95375665481</v>
      </c>
      <c r="E8" s="1"/>
      <c r="F8" s="1"/>
      <c r="G8" s="1"/>
      <c r="H8" s="1" t="s">
        <v>12</v>
      </c>
      <c r="I8" s="1"/>
      <c r="J8" s="1"/>
      <c r="K8" s="1"/>
      <c r="L8" s="4">
        <f>12*L3*12</f>
        <v>129600</v>
      </c>
      <c r="M8" s="4">
        <f>L8*1.06</f>
        <v>137376</v>
      </c>
      <c r="N8" s="4">
        <f t="shared" ref="N8:O8" si="0">M8*1.06</f>
        <v>145618.56</v>
      </c>
      <c r="O8" s="5">
        <f t="shared" si="0"/>
        <v>154355.67360000001</v>
      </c>
    </row>
    <row r="9" spans="3:15" ht="28.8" x14ac:dyDescent="0.55000000000000004">
      <c r="C9" s="1" t="s">
        <v>7</v>
      </c>
      <c r="D9" s="18">
        <f>FV(6%,50,4800)</f>
        <v>-1393612.3419993191</v>
      </c>
      <c r="E9" s="1"/>
      <c r="F9" s="1"/>
      <c r="G9" s="1"/>
      <c r="H9" s="1" t="s">
        <v>13</v>
      </c>
      <c r="I9" s="1"/>
      <c r="J9" s="1"/>
      <c r="K9" s="1"/>
      <c r="L9" s="4">
        <f>6*L4*12</f>
        <v>100800</v>
      </c>
      <c r="M9" s="4">
        <f>L9*1.06</f>
        <v>106848</v>
      </c>
      <c r="N9" s="4">
        <f t="shared" ref="N9:O9" si="1">M9*1.06</f>
        <v>113258.88</v>
      </c>
      <c r="O9" s="5">
        <f t="shared" si="1"/>
        <v>120054.41280000001</v>
      </c>
    </row>
    <row r="10" spans="3:15" ht="28.8" x14ac:dyDescent="0.55000000000000004">
      <c r="C10" s="1" t="s">
        <v>8</v>
      </c>
      <c r="D10" s="20">
        <f>RATE(2000-1980,,-100,145)</f>
        <v>1.8751825854989235E-2</v>
      </c>
      <c r="E10" s="1"/>
      <c r="F10" s="1"/>
      <c r="G10" s="1"/>
      <c r="H10" s="1" t="s">
        <v>19</v>
      </c>
      <c r="I10" s="1"/>
      <c r="J10" s="1"/>
      <c r="K10" s="1"/>
      <c r="L10" s="4">
        <f>L8+L9</f>
        <v>230400</v>
      </c>
      <c r="M10" s="4">
        <f t="shared" ref="M10:O10" si="2">M8+M9</f>
        <v>244224</v>
      </c>
      <c r="N10" s="4">
        <f t="shared" si="2"/>
        <v>258877.44</v>
      </c>
      <c r="O10" s="5">
        <f t="shared" si="2"/>
        <v>274410.08640000003</v>
      </c>
    </row>
    <row r="11" spans="3:15" ht="28.8" x14ac:dyDescent="0.55000000000000004">
      <c r="C11" s="1" t="s">
        <v>9</v>
      </c>
      <c r="D11" s="18">
        <f>PV(3.5%,8,600,10000)</f>
        <v>-11718.488884169639</v>
      </c>
      <c r="E11" s="1"/>
      <c r="F11" s="1"/>
      <c r="G11" s="2" t="s">
        <v>20</v>
      </c>
      <c r="H11" s="1"/>
      <c r="I11" s="1"/>
      <c r="J11" s="1"/>
      <c r="K11" s="1"/>
      <c r="L11" s="4">
        <f>L10*5%</f>
        <v>11520</v>
      </c>
      <c r="M11" s="4">
        <f t="shared" ref="M11:O11" si="3">M10*5%</f>
        <v>12211.2</v>
      </c>
      <c r="N11" s="4">
        <f t="shared" si="3"/>
        <v>12943.872000000001</v>
      </c>
      <c r="O11" s="5">
        <f t="shared" si="3"/>
        <v>13720.504320000002</v>
      </c>
    </row>
    <row r="12" spans="3:15" ht="28.8" x14ac:dyDescent="0.55000000000000004">
      <c r="C12" s="1" t="s">
        <v>10</v>
      </c>
      <c r="D12" s="18">
        <f>FV(7%,40,5400,-4000)</f>
        <v>-1018131.7733819943</v>
      </c>
      <c r="E12" s="1"/>
      <c r="F12" s="1"/>
      <c r="G12" s="2" t="s">
        <v>21</v>
      </c>
      <c r="H12" s="1"/>
      <c r="I12" s="1"/>
      <c r="J12" s="1"/>
      <c r="K12" s="1"/>
      <c r="L12" s="4">
        <f>L10-L11</f>
        <v>218880</v>
      </c>
      <c r="M12" s="4">
        <f t="shared" ref="M12:O12" si="4">M10-M11</f>
        <v>232012.79999999999</v>
      </c>
      <c r="N12" s="4">
        <f t="shared" si="4"/>
        <v>245933.568</v>
      </c>
      <c r="O12" s="5">
        <f t="shared" si="4"/>
        <v>260689.58208000002</v>
      </c>
    </row>
    <row r="13" spans="3:15" ht="28.8" x14ac:dyDescent="0.55000000000000004">
      <c r="C13" s="1" t="s">
        <v>11</v>
      </c>
      <c r="D13" s="18">
        <f>PMT(7%,55,,1200000)</f>
        <v>-2083.5916385718856</v>
      </c>
      <c r="E13" s="1"/>
      <c r="F13" s="1"/>
      <c r="G13" s="2" t="s">
        <v>22</v>
      </c>
      <c r="H13" s="1"/>
      <c r="I13" s="1"/>
      <c r="J13" s="1"/>
      <c r="K13" s="1"/>
      <c r="L13" s="4">
        <v>45000</v>
      </c>
      <c r="M13" s="4">
        <f>L13*1.03</f>
        <v>46350</v>
      </c>
      <c r="N13" s="4">
        <f t="shared" ref="N13:O13" si="5">M13*1.03</f>
        <v>47740.5</v>
      </c>
      <c r="O13" s="5">
        <f t="shared" si="5"/>
        <v>49172.715000000004</v>
      </c>
    </row>
    <row r="14" spans="3:15" ht="28.8" x14ac:dyDescent="0.55000000000000004">
      <c r="C14" s="1"/>
      <c r="D14" s="1"/>
      <c r="E14" s="1"/>
      <c r="F14" s="1"/>
      <c r="G14" s="2" t="s">
        <v>23</v>
      </c>
      <c r="H14" s="1"/>
      <c r="I14" s="1"/>
      <c r="J14" s="1"/>
      <c r="K14" s="1"/>
      <c r="L14" s="4">
        <f>L12-L13</f>
        <v>173880</v>
      </c>
      <c r="M14" s="4">
        <f t="shared" ref="M14:O14" si="6">M12-M13</f>
        <v>185662.8</v>
      </c>
      <c r="N14" s="4">
        <f t="shared" si="6"/>
        <v>198193.068</v>
      </c>
      <c r="O14" s="5">
        <f t="shared" si="6"/>
        <v>211516.86708000003</v>
      </c>
    </row>
    <row r="15" spans="3:15" ht="28.8" x14ac:dyDescent="0.55000000000000004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1300000</v>
      </c>
    </row>
    <row r="16" spans="3:15" ht="28.8" x14ac:dyDescent="0.55000000000000004">
      <c r="C16" s="1"/>
      <c r="D16" s="1"/>
      <c r="E16" s="1"/>
      <c r="F16" s="1"/>
      <c r="G16" s="1" t="s">
        <v>25</v>
      </c>
      <c r="H16" s="1" t="s">
        <v>26</v>
      </c>
      <c r="I16" s="1"/>
      <c r="J16" s="1"/>
      <c r="K16" s="1"/>
      <c r="L16" s="4">
        <f>L14</f>
        <v>173880</v>
      </c>
      <c r="M16" s="4">
        <f t="shared" ref="M16:N16" si="7">M14</f>
        <v>185662.8</v>
      </c>
      <c r="N16" s="4">
        <f t="shared" si="7"/>
        <v>198193.068</v>
      </c>
      <c r="O16" s="4">
        <f>O14+O15</f>
        <v>1511516.86708</v>
      </c>
    </row>
    <row r="17" spans="3:15" ht="28.8" x14ac:dyDescent="0.55000000000000004">
      <c r="C17" s="1"/>
      <c r="D17" s="1"/>
      <c r="E17" s="1"/>
      <c r="F17" s="1"/>
      <c r="G17" s="11">
        <f>NPV(9%,L16:O16)</f>
        <v>1539629.6685956395</v>
      </c>
      <c r="H17" s="11"/>
      <c r="I17" s="11"/>
      <c r="J17" s="1"/>
      <c r="K17" s="1"/>
      <c r="L17" s="1"/>
      <c r="M17" s="1"/>
      <c r="N17" s="1"/>
    </row>
    <row r="18" spans="3:15" ht="28.8" x14ac:dyDescent="0.55000000000000004">
      <c r="C18" s="1"/>
      <c r="D18" s="1"/>
      <c r="E18" s="1"/>
      <c r="F18" s="1"/>
      <c r="G18" s="1" t="s">
        <v>27</v>
      </c>
      <c r="H18" s="1"/>
      <c r="I18" s="10">
        <f>IRR(K18:O18)</f>
        <v>0.12117239847760453</v>
      </c>
      <c r="J18" s="1"/>
      <c r="K18" s="1">
        <v>-1400000</v>
      </c>
      <c r="L18" s="4">
        <f>L16</f>
        <v>173880</v>
      </c>
      <c r="M18" s="4">
        <f t="shared" ref="M18:O18" si="8">M16</f>
        <v>185662.8</v>
      </c>
      <c r="N18" s="4">
        <f t="shared" si="8"/>
        <v>198193.068</v>
      </c>
      <c r="O18" s="4">
        <f t="shared" si="8"/>
        <v>1511516.86708</v>
      </c>
    </row>
    <row r="19" spans="3:15" ht="28.8" x14ac:dyDescent="0.5500000000000000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5" ht="18" x14ac:dyDescent="0.35">
      <c r="L20" s="8" t="s">
        <v>35</v>
      </c>
      <c r="M20" s="8" t="s">
        <v>34</v>
      </c>
    </row>
    <row r="21" spans="3:15" ht="23.4" x14ac:dyDescent="0.45">
      <c r="K21" s="9" t="s">
        <v>28</v>
      </c>
      <c r="L21" s="12">
        <v>1431254</v>
      </c>
      <c r="M21" s="13">
        <f>20%*40%</f>
        <v>8.0000000000000016E-2</v>
      </c>
      <c r="N21" s="15">
        <f>L21*M21</f>
        <v>114500.32000000002</v>
      </c>
    </row>
    <row r="22" spans="3:15" ht="25.8" x14ac:dyDescent="0.5">
      <c r="D22" s="21">
        <f>RATE(20,,-100,175)</f>
        <v>2.8375928521249399E-2</v>
      </c>
      <c r="K22" s="9" t="s">
        <v>29</v>
      </c>
      <c r="L22" s="12">
        <v>1467379</v>
      </c>
      <c r="M22" s="13">
        <f>20%*60%</f>
        <v>0.12</v>
      </c>
      <c r="N22" s="15">
        <f>L22*M22</f>
        <v>176085.47999999998</v>
      </c>
    </row>
    <row r="23" spans="3:15" ht="23.4" x14ac:dyDescent="0.45">
      <c r="K23" s="9" t="s">
        <v>30</v>
      </c>
      <c r="L23" s="12">
        <v>1503504</v>
      </c>
      <c r="M23" s="14">
        <f>50%*40%</f>
        <v>0.2</v>
      </c>
      <c r="N23" s="15">
        <f>L23*M23</f>
        <v>300700.79999999999</v>
      </c>
    </row>
    <row r="24" spans="3:15" ht="23.4" x14ac:dyDescent="0.45">
      <c r="K24" s="9" t="s">
        <v>31</v>
      </c>
      <c r="L24" s="12">
        <v>1539630</v>
      </c>
      <c r="M24" s="13">
        <f>50%*60%</f>
        <v>0.3</v>
      </c>
      <c r="N24" s="15">
        <f t="shared" ref="N22:N26" si="9">L24*M24</f>
        <v>461889</v>
      </c>
    </row>
    <row r="25" spans="3:15" ht="23.4" x14ac:dyDescent="0.45">
      <c r="K25" s="9" t="s">
        <v>33</v>
      </c>
      <c r="L25" s="12">
        <v>1551671</v>
      </c>
      <c r="M25" s="13">
        <f>30%*40%</f>
        <v>0.12</v>
      </c>
      <c r="N25" s="15">
        <f t="shared" si="9"/>
        <v>186200.52</v>
      </c>
    </row>
    <row r="26" spans="3:15" ht="23.4" x14ac:dyDescent="0.45">
      <c r="K26" s="9" t="s">
        <v>32</v>
      </c>
      <c r="L26" s="12">
        <v>1587797</v>
      </c>
      <c r="M26" s="13">
        <f>30%*60%</f>
        <v>0.18</v>
      </c>
      <c r="N26" s="15">
        <f t="shared" si="9"/>
        <v>285803.45999999996</v>
      </c>
    </row>
    <row r="27" spans="3:15" ht="28.8" x14ac:dyDescent="0.55000000000000004">
      <c r="K27" s="9"/>
      <c r="L27" s="9"/>
      <c r="M27" s="17" t="s">
        <v>36</v>
      </c>
      <c r="N27" s="16">
        <f>SUM(N21:N26)</f>
        <v>1525179.58</v>
      </c>
    </row>
  </sheetData>
  <mergeCells count="1">
    <mergeCell ref="G17:I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2016-11-29T19:15:32Z</dcterms:created>
  <dcterms:modified xsi:type="dcterms:W3CDTF">2016-11-29T22:10:12Z</dcterms:modified>
</cp:coreProperties>
</file>