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408" activeTab="2"/>
  </bookViews>
  <sheets>
    <sheet name="#1-5" sheetId="1" r:id="rId1"/>
    <sheet name="#6" sheetId="5" r:id="rId2"/>
    <sheet name="#7-9" sheetId="4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5" l="1"/>
  <c r="B19" i="5"/>
  <c r="B13" i="5"/>
  <c r="B7" i="5"/>
  <c r="B25" i="1"/>
  <c r="B31" i="1"/>
  <c r="B59" i="4"/>
  <c r="E32" i="4"/>
  <c r="F32" i="4"/>
  <c r="G32" i="4"/>
  <c r="H32" i="4"/>
  <c r="E33" i="4"/>
  <c r="F33" i="4"/>
  <c r="G33" i="4"/>
  <c r="H33" i="4"/>
  <c r="F34" i="4"/>
  <c r="G34" i="4"/>
  <c r="H34" i="4"/>
  <c r="H35" i="4"/>
  <c r="H36" i="4"/>
  <c r="H37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H45" i="4"/>
  <c r="H47" i="4"/>
  <c r="E55" i="4"/>
  <c r="B51" i="4"/>
  <c r="F35" i="4"/>
  <c r="F36" i="4"/>
  <c r="G35" i="4"/>
  <c r="G36" i="4"/>
  <c r="E35" i="4"/>
  <c r="E36" i="4"/>
  <c r="B23" i="4"/>
  <c r="B19" i="4"/>
  <c r="B13" i="4"/>
  <c r="B7" i="4"/>
  <c r="B37" i="1"/>
  <c r="B17" i="1"/>
  <c r="B12" i="1"/>
  <c r="B7" i="1"/>
  <c r="E45" i="4"/>
  <c r="G45" i="4"/>
  <c r="F45" i="4"/>
  <c r="F37" i="4"/>
  <c r="F47" i="4"/>
  <c r="E37" i="4"/>
  <c r="E47" i="4"/>
  <c r="G37" i="4"/>
  <c r="G47" i="4"/>
</calcChain>
</file>

<file path=xl/sharedStrings.xml><?xml version="1.0" encoding="utf-8"?>
<sst xmlns="http://schemas.openxmlformats.org/spreadsheetml/2006/main" count="132" uniqueCount="89">
  <si>
    <t>BE SURE TO ROUND % ANSWER TO NEAREST TENTH</t>
  </si>
  <si>
    <t xml:space="preserve">NO input required for "Guess" in function box. </t>
  </si>
  <si>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</si>
  <si>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</si>
  <si>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</si>
  <si>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</si>
  <si>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</si>
  <si>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</si>
  <si>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</si>
  <si>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 Input the purchase price as a negative number, $ going out . </t>
  </si>
  <si>
    <t xml:space="preserve">Inputs: </t>
  </si>
  <si>
    <t>#3</t>
  </si>
  <si>
    <t>REMEMBER: FOR ALL LOANS, DO MONTHLY</t>
  </si>
  <si>
    <t>#4</t>
  </si>
  <si>
    <t>#5</t>
  </si>
  <si>
    <t>Inputs:</t>
  </si>
  <si>
    <t>#7</t>
  </si>
  <si>
    <t>#8</t>
  </si>
  <si>
    <t>Dividing by 12 converts annual payment to monthly payment</t>
  </si>
  <si>
    <t>Input:</t>
  </si>
  <si>
    <t>Year 4</t>
  </si>
  <si>
    <t>If you understand these problems, you'll do great on Spring Midterm #1.</t>
  </si>
  <si>
    <t xml:space="preserve">Output = FV   "inflation-adjusted value when you reach the age of 65 years" </t>
  </si>
  <si>
    <t xml:space="preserve"> </t>
  </si>
  <si>
    <t>DETERMINE TARGET RETIREMENT INCOME</t>
  </si>
  <si>
    <t>DETERMINE TARGET RETIREMENT SAVINGS</t>
  </si>
  <si>
    <t>NOTICE: PER YEAR always is a PMT</t>
  </si>
  <si>
    <t>DETERMINE REQUIRED ANNUAL SAVINGS</t>
  </si>
  <si>
    <t>Output = PMT  ("how much must be saved each year")</t>
  </si>
  <si>
    <t>#2A</t>
  </si>
  <si>
    <t>#2B</t>
  </si>
  <si>
    <t>#2C</t>
  </si>
  <si>
    <t>Business Statistics Mr. Nelson 1/1/2013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</si>
  <si>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</si>
  <si>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</si>
  <si>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Total</t>
  </si>
  <si>
    <t xml:space="preserve">    Total</t>
  </si>
  <si>
    <t xml:space="preserve">     Subtract vacancy and collection loss from annual gross income for each year</t>
  </si>
  <si>
    <t xml:space="preserve">     Real Estate Taxes</t>
  </si>
  <si>
    <t xml:space="preserve">      Increase each year expense 2% by multiplying by 1.02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</si>
  <si>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</si>
  <si>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</si>
  <si>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</si>
  <si>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</si>
  <si>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 Increase each year expense 6% by multiplying by 1.06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</si>
  <si>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</si>
  <si>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</si>
  <si>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</si>
  <si>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 xml:space="preserve">     Laundry income</t>
  </si>
  <si>
    <t xml:space="preserve">      Add the three sources of income</t>
  </si>
  <si>
    <t xml:space="preserve">      Increase each year gross income 5% by multiplying by 1.05</t>
  </si>
  <si>
    <t>#1</t>
  </si>
  <si>
    <t xml:space="preserve">FV = $40,000; rate = 6%; PMT= $1,500; n=8 </t>
  </si>
  <si>
    <t>Output = PV "find the present value"</t>
  </si>
  <si>
    <t>Output = PV "how much should an investor pay"; assumes the investor will buy the bond today</t>
  </si>
  <si>
    <t>rate = 7.5%; n = 15 years; PMT = $15,000 "per year"</t>
  </si>
  <si>
    <t>Output= PV "find the present value"</t>
  </si>
  <si>
    <t>rate=7.5%; n=10; FV=$270,000 "one lump sum"</t>
  </si>
  <si>
    <t>Option 1</t>
  </si>
  <si>
    <t>Output = RATE "compunded annual rate"</t>
  </si>
  <si>
    <t>n=40 (2010-1970); PV=-100; FV=295</t>
  </si>
  <si>
    <t>Output = PV "how much you can borrow"</t>
  </si>
  <si>
    <t>PMT=$150,000*32%/12; n=30*12; r=4.7%/12</t>
  </si>
  <si>
    <t>Output = PMT "what will be your monthly payment"</t>
  </si>
  <si>
    <t>NOTE: *32% allocates annual income to annual payment</t>
  </si>
  <si>
    <t>PV= $280,000; n=15*12; r=4.5%/12</t>
  </si>
  <si>
    <t>#6A</t>
  </si>
  <si>
    <t xml:space="preserve"> n = 35 years (65-30);  PV = $20,000 ("current value . . . In today's dollars"); rate = 4% ("inflation rate")</t>
  </si>
  <si>
    <t>Output = PV  "How much savings "       (Note this question assumes you are now 65 years old, so "present" is now Year 35.)</t>
  </si>
  <si>
    <t>Inputs: PMT = $78,922 ("target income per year"); n = 25 ("you plan to live another 25 years'); rate = 7%</t>
  </si>
  <si>
    <t xml:space="preserve">Inputs: FV = $919,724  "(target retirement savings goal)"; n = 35 years (65-30); rate = 7% </t>
  </si>
  <si>
    <t>#6D</t>
  </si>
  <si>
    <t>Output= PMT "how much must be saved"</t>
  </si>
  <si>
    <t>n=45 (75-30); r=7%; FV= $919,724</t>
  </si>
  <si>
    <t xml:space="preserve">      Increase each year gross income 6% by multiplying by 1.06</t>
  </si>
  <si>
    <t xml:space="preserve">    Vacancy &amp; Collection Loss (8%)</t>
  </si>
  <si>
    <t xml:space="preserve">     Multiply each year annual gross income by 8%</t>
  </si>
  <si>
    <t xml:space="preserve">      Increase each year expense 5% by multiplying by 1.05</t>
  </si>
  <si>
    <t xml:space="preserve">      Increase each year expense 4% by multiplying by 1.03</t>
  </si>
  <si>
    <t>Output= NPV "find the net present value"</t>
  </si>
  <si>
    <t>#6B</t>
  </si>
  <si>
    <t>#6C</t>
  </si>
  <si>
    <t>Rate=11%</t>
  </si>
  <si>
    <t xml:space="preserve">4th year income includes income from operations of $133,632 </t>
  </si>
  <si>
    <t xml:space="preserve">    + $1,450,000 from proceeds of selling property  =  $1,583,632</t>
  </si>
  <si>
    <t>#9</t>
  </si>
  <si>
    <t>Output=IRR "find internal rate of return"</t>
  </si>
  <si>
    <t>Year 0</t>
  </si>
  <si>
    <t>Note: Before the clock starts (time 0), you buy the property for $1,550,000.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</si>
</sst>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;[Red]\-&quot;$&quot;#,##0"/>
    <numFmt numFmtId="165" formatCode="&quot;$&quot;#,##0"/>
    <numFmt numFmtId="166" formatCode="0.0%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7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5" fontId="0" fillId="0" borderId="0" xfId="0" applyNumberFormat="1"/>
    <xf numFmtId="0" fontId="6" fillId="0" borderId="0" xfId="0" applyFont="1"/>
    <xf numFmtId="0" fontId="9" fillId="0" borderId="0" xfId="0" applyFont="1"/>
    <xf numFmtId="165" fontId="8" fillId="0" borderId="0" xfId="0" applyNumberFormat="1" applyFont="1"/>
    <xf numFmtId="6" fontId="10" fillId="0" borderId="0" xfId="0" applyNumberFormat="1" applyFont="1" applyAlignment="1">
      <alignment vertical="center"/>
    </xf>
    <xf numFmtId="6" fontId="10" fillId="0" borderId="0" xfId="0" applyNumberFormat="1" applyFont="1"/>
    <xf numFmtId="0" fontId="10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/>
    <xf numFmtId="165" fontId="12" fillId="0" borderId="0" xfId="0" applyNumberFormat="1" applyFont="1"/>
    <xf numFmtId="0" fontId="12" fillId="0" borderId="0" xfId="0" applyFont="1"/>
    <xf numFmtId="166" fontId="13" fillId="0" borderId="0" xfId="0" applyNumberFormat="1" applyFont="1"/>
    <xf numFmtId="6" fontId="13" fillId="0" borderId="0" xfId="0" applyNumberFormat="1" applyFont="1"/>
    <xf numFmtId="167" fontId="13" fillId="0" borderId="0" xfId="1" applyNumberFormat="1" applyFont="1"/>
    <xf numFmtId="6" fontId="0" fillId="0" borderId="0" xfId="0" applyNumberFormat="1"/>
    <xf numFmtId="164" fontId="0" fillId="0" borderId="0" xfId="0" applyNumberFormat="1"/>
    <xf numFmtId="164" fontId="13" fillId="0" borderId="0" xfId="0" applyNumberFormat="1" applyFont="1"/>
    <xf numFmtId="0" fontId="14" fillId="0" borderId="0" xfId="0" applyFont="1"/>
    <xf numFmtId="164" fontId="15" fillId="0" borderId="0" xfId="0" applyNumberFormat="1" applyFont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3871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6</xdr:col>
      <xdr:colOff>302559</xdr:colOff>
      <xdr:row>30</xdr:row>
      <xdr:rowOff>201706</xdr:rowOff>
    </xdr:from>
    <xdr:to>
      <xdr:col>7</xdr:col>
      <xdr:colOff>414617</xdr:colOff>
      <xdr:row>30</xdr:row>
      <xdr:rowOff>212912</xdr:rowOff>
    </xdr:to>
    <xdr:cxnSp macro="">
      <xdr:nvCxnSpPr>
        <xdr:cNvPr id="65" name="Straight Arrow Connector 64"/>
        <xdr:cNvCxnSpPr/>
      </xdr:nvCxnSpPr>
      <xdr:spPr>
        <a:xfrm>
          <a:off x="4751294" y="33460765"/>
          <a:ext cx="851647" cy="11206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8193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25</xdr:row>
      <xdr:rowOff>806823</xdr:rowOff>
    </xdr:from>
    <xdr:to>
      <xdr:col>15</xdr:col>
      <xdr:colOff>437029</xdr:colOff>
      <xdr:row>25</xdr:row>
      <xdr:rowOff>806823</xdr:rowOff>
    </xdr:to>
    <xdr:cxnSp macro="">
      <xdr:nvCxnSpPr>
        <xdr:cNvPr id="3" name="Straight Arrow Connector 2"/>
        <xdr:cNvCxnSpPr/>
      </xdr:nvCxnSpPr>
      <xdr:spPr>
        <a:xfrm>
          <a:off x="680421" y="13029303"/>
          <a:ext cx="10340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168090</xdr:colOff>
      <xdr:row>25</xdr:row>
      <xdr:rowOff>11204</xdr:rowOff>
    </xdr:from>
    <xdr:ext cx="3523850" cy="342786"/>
    <xdr:sp macro="" textlink="">
      <xdr:nvSpPr>
        <xdr:cNvPr id="4" name="TextBox 3"/>
        <xdr:cNvSpPr txBox="1"/>
      </xdr:nvSpPr>
      <xdr:spPr>
        <a:xfrm>
          <a:off x="4869630" y="12233684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25</xdr:row>
      <xdr:rowOff>829235</xdr:rowOff>
    </xdr:from>
    <xdr:to>
      <xdr:col>1</xdr:col>
      <xdr:colOff>896470</xdr:colOff>
      <xdr:row>25</xdr:row>
      <xdr:rowOff>1120588</xdr:rowOff>
    </xdr:to>
    <xdr:cxnSp macro="">
      <xdr:nvCxnSpPr>
        <xdr:cNvPr id="5" name="Straight Arrow Connector 4"/>
        <xdr:cNvCxnSpPr/>
      </xdr:nvCxnSpPr>
      <xdr:spPr>
        <a:xfrm>
          <a:off x="1498450" y="1305171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25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318325" y="1323100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25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678296" y="1324893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60;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25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53309" y="1326686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25</xdr:row>
      <xdr:rowOff>784412</xdr:rowOff>
    </xdr:from>
    <xdr:to>
      <xdr:col>8</xdr:col>
      <xdr:colOff>571500</xdr:colOff>
      <xdr:row>25</xdr:row>
      <xdr:rowOff>1075765</xdr:rowOff>
    </xdr:to>
    <xdr:cxnSp macro="">
      <xdr:nvCxnSpPr>
        <xdr:cNvPr id="9" name="Straight Arrow Connector 8"/>
        <xdr:cNvCxnSpPr/>
      </xdr:nvCxnSpPr>
      <xdr:spPr>
        <a:xfrm>
          <a:off x="6766560" y="1300689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25</xdr:row>
      <xdr:rowOff>795618</xdr:rowOff>
    </xdr:from>
    <xdr:to>
      <xdr:col>14</xdr:col>
      <xdr:colOff>145676</xdr:colOff>
      <xdr:row>25</xdr:row>
      <xdr:rowOff>1086971</xdr:rowOff>
    </xdr:to>
    <xdr:cxnSp macro="">
      <xdr:nvCxnSpPr>
        <xdr:cNvPr id="10" name="Straight Arrow Connector 9"/>
        <xdr:cNvCxnSpPr/>
      </xdr:nvCxnSpPr>
      <xdr:spPr>
        <a:xfrm>
          <a:off x="10127876" y="1301809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25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54479" y="12648303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$6,653</a:t>
          </a:r>
          <a:r>
            <a:rPr lang="en-US" sz="1200" b="1" baseline="0">
              <a:solidFill>
                <a:srgbClr val="FF0000"/>
              </a:solidFill>
            </a:rPr>
            <a:t> per year from year 0 through year 35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25</xdr:row>
      <xdr:rowOff>481852</xdr:rowOff>
    </xdr:from>
    <xdr:to>
      <xdr:col>7</xdr:col>
      <xdr:colOff>582705</xdr:colOff>
      <xdr:row>25</xdr:row>
      <xdr:rowOff>661146</xdr:rowOff>
    </xdr:to>
    <xdr:sp macro="" textlink="">
      <xdr:nvSpPr>
        <xdr:cNvPr id="12" name="Right Arrow 11"/>
        <xdr:cNvSpPr/>
      </xdr:nvSpPr>
      <xdr:spPr>
        <a:xfrm>
          <a:off x="5429922" y="12704332"/>
          <a:ext cx="61632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59378</xdr:colOff>
      <xdr:row>25</xdr:row>
      <xdr:rowOff>291353</xdr:rowOff>
    </xdr:from>
    <xdr:ext cx="1210011" cy="468077"/>
    <xdr:sp macro="" textlink="">
      <xdr:nvSpPr>
        <xdr:cNvPr id="13" name="TextBox 12"/>
        <xdr:cNvSpPr txBox="1"/>
      </xdr:nvSpPr>
      <xdr:spPr>
        <a:xfrm>
          <a:off x="6254438" y="12513833"/>
          <a:ext cx="121001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$919,724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25</xdr:row>
      <xdr:rowOff>448235</xdr:rowOff>
    </xdr:from>
    <xdr:to>
      <xdr:col>10</xdr:col>
      <xdr:colOff>515471</xdr:colOff>
      <xdr:row>25</xdr:row>
      <xdr:rowOff>638735</xdr:rowOff>
    </xdr:to>
    <xdr:sp macro="" textlink="">
      <xdr:nvSpPr>
        <xdr:cNvPr id="14" name="Right Arrow 13"/>
        <xdr:cNvSpPr/>
      </xdr:nvSpPr>
      <xdr:spPr>
        <a:xfrm>
          <a:off x="7697544" y="12670715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50469</xdr:colOff>
      <xdr:row>25</xdr:row>
      <xdr:rowOff>280147</xdr:rowOff>
    </xdr:from>
    <xdr:ext cx="2326021" cy="468077"/>
    <xdr:sp macro="" textlink="">
      <xdr:nvSpPr>
        <xdr:cNvPr id="15" name="TextBox 14"/>
        <xdr:cNvSpPr txBox="1"/>
      </xdr:nvSpPr>
      <xdr:spPr>
        <a:xfrm>
          <a:off x="8226729" y="12502627"/>
          <a:ext cx="232602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24391" y="3247016"/>
          <a:ext cx="10441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1005391" y="3493546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76039" y="326942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307119" y="352716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777766" y="326942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43214" y="2866017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$20,000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6040792" y="270913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$78,922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326340" y="2933252"/>
          <a:ext cx="3731111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737913" y="247381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4%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13186" y="6394525"/>
          <a:ext cx="10430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755355" y="6416936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6239883" y="666346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63512" y="5879054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682780" y="665225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25;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10150289" y="6416936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68070</xdr:colOff>
      <xdr:row>14</xdr:row>
      <xdr:rowOff>549089</xdr:rowOff>
    </xdr:from>
    <xdr:ext cx="1370376" cy="468077"/>
    <xdr:sp macro="" textlink="">
      <xdr:nvSpPr>
        <xdr:cNvPr id="31" name="TextBox 30"/>
        <xdr:cNvSpPr txBox="1"/>
      </xdr:nvSpPr>
      <xdr:spPr>
        <a:xfrm>
          <a:off x="9448290" y="5867849"/>
          <a:ext cx="137037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$121,124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197517" y="5856642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$78,922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652721" y="6091966"/>
          <a:ext cx="185076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240831"/>
          <a:ext cx="1041609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327549" y="9702949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$919,724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766560" y="1028565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6307118" y="1058821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86392" y="1028565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60569" y="1059942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2018092" y="9815009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$6,653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494007" y="9859831"/>
          <a:ext cx="188034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0509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25</xdr:row>
      <xdr:rowOff>806823</xdr:rowOff>
    </xdr:from>
    <xdr:to>
      <xdr:col>15</xdr:col>
      <xdr:colOff>437029</xdr:colOff>
      <xdr:row>25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13198848"/>
          <a:ext cx="9959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168090</xdr:colOff>
      <xdr:row>25</xdr:row>
      <xdr:rowOff>11204</xdr:rowOff>
    </xdr:from>
    <xdr:ext cx="3523850" cy="342786"/>
    <xdr:sp macro="" textlink="">
      <xdr:nvSpPr>
        <xdr:cNvPr id="4" name="TextBox 3"/>
        <xdr:cNvSpPr txBox="1"/>
      </xdr:nvSpPr>
      <xdr:spPr>
        <a:xfrm>
          <a:off x="4773708" y="12214410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25</xdr:row>
      <xdr:rowOff>829235</xdr:rowOff>
    </xdr:from>
    <xdr:to>
      <xdr:col>1</xdr:col>
      <xdr:colOff>896470</xdr:colOff>
      <xdr:row>25</xdr:row>
      <xdr:rowOff>1120588</xdr:rowOff>
    </xdr:to>
    <xdr:cxnSp macro="">
      <xdr:nvCxnSpPr>
        <xdr:cNvPr id="5" name="Straight Arrow Connector 4"/>
        <xdr:cNvCxnSpPr/>
      </xdr:nvCxnSpPr>
      <xdr:spPr>
        <a:xfrm>
          <a:off x="1487020" y="132212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25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185647" y="1327897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25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486900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60;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25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5241" y="1331482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25</xdr:row>
      <xdr:rowOff>784412</xdr:rowOff>
    </xdr:from>
    <xdr:to>
      <xdr:col>8</xdr:col>
      <xdr:colOff>571500</xdr:colOff>
      <xdr:row>25</xdr:row>
      <xdr:rowOff>1075765</xdr:rowOff>
    </xdr:to>
    <xdr:cxnSp macro="">
      <xdr:nvCxnSpPr>
        <xdr:cNvPr id="9" name="Straight Arrow Connector 8"/>
        <xdr:cNvCxnSpPr/>
      </xdr:nvCxnSpPr>
      <xdr:spPr>
        <a:xfrm>
          <a:off x="6467475" y="1317643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25</xdr:row>
      <xdr:rowOff>795618</xdr:rowOff>
    </xdr:from>
    <xdr:to>
      <xdr:col>14</xdr:col>
      <xdr:colOff>145676</xdr:colOff>
      <xdr:row>25</xdr:row>
      <xdr:rowOff>1086971</xdr:rowOff>
    </xdr:to>
    <xdr:cxnSp macro="">
      <xdr:nvCxnSpPr>
        <xdr:cNvPr id="10" name="Straight Arrow Connector 9"/>
        <xdr:cNvCxnSpPr/>
      </xdr:nvCxnSpPr>
      <xdr:spPr>
        <a:xfrm>
          <a:off x="9746876" y="1318764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25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46411" y="12696264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$6,653</a:t>
          </a:r>
          <a:r>
            <a:rPr lang="en-US" sz="1200" b="1" baseline="0">
              <a:solidFill>
                <a:srgbClr val="FF0000"/>
              </a:solidFill>
            </a:rPr>
            <a:t> per year from year 0 through year 35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25</xdr:row>
      <xdr:rowOff>481852</xdr:rowOff>
    </xdr:from>
    <xdr:to>
      <xdr:col>7</xdr:col>
      <xdr:colOff>582705</xdr:colOff>
      <xdr:row>25</xdr:row>
      <xdr:rowOff>661146</xdr:rowOff>
    </xdr:to>
    <xdr:sp macro="" textlink="">
      <xdr:nvSpPr>
        <xdr:cNvPr id="12" name="Right Arrow 11"/>
        <xdr:cNvSpPr/>
      </xdr:nvSpPr>
      <xdr:spPr>
        <a:xfrm>
          <a:off x="5167032" y="12873877"/>
          <a:ext cx="59727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59378</xdr:colOff>
      <xdr:row>25</xdr:row>
      <xdr:rowOff>291353</xdr:rowOff>
    </xdr:from>
    <xdr:ext cx="1210011" cy="468077"/>
    <xdr:sp macro="" textlink="">
      <xdr:nvSpPr>
        <xdr:cNvPr id="13" name="TextBox 12"/>
        <xdr:cNvSpPr txBox="1"/>
      </xdr:nvSpPr>
      <xdr:spPr>
        <a:xfrm>
          <a:off x="6121760" y="12561794"/>
          <a:ext cx="121001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$919,724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25</xdr:row>
      <xdr:rowOff>448235</xdr:rowOff>
    </xdr:from>
    <xdr:to>
      <xdr:col>10</xdr:col>
      <xdr:colOff>515471</xdr:colOff>
      <xdr:row>25</xdr:row>
      <xdr:rowOff>638735</xdr:rowOff>
    </xdr:to>
    <xdr:sp macro="" textlink="">
      <xdr:nvSpPr>
        <xdr:cNvPr id="14" name="Right Arrow 13"/>
        <xdr:cNvSpPr/>
      </xdr:nvSpPr>
      <xdr:spPr>
        <a:xfrm>
          <a:off x="7362264" y="12840260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11</xdr:col>
      <xdr:colOff>50469</xdr:colOff>
      <xdr:row>25</xdr:row>
      <xdr:rowOff>280147</xdr:rowOff>
    </xdr:from>
    <xdr:ext cx="2326021" cy="468077"/>
    <xdr:sp macro="" textlink="">
      <xdr:nvSpPr>
        <xdr:cNvPr id="15" name="TextBox 14"/>
        <xdr:cNvSpPr txBox="1"/>
      </xdr:nvSpPr>
      <xdr:spPr>
        <a:xfrm>
          <a:off x="8051469" y="12550588"/>
          <a:ext cx="232602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3288926"/>
          <a:ext cx="10060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997323" y="3541059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64609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174441" y="357467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478681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35146" y="2913530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$20,000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5758852" y="275104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$78,922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126315" y="2975162"/>
          <a:ext cx="3649196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526458" y="25157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4%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6457390"/>
          <a:ext cx="10049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622677" y="64882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6107205" y="673473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55444" y="5950323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334501" y="672352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25;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9769289" y="647980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68070</xdr:colOff>
      <xdr:row>14</xdr:row>
      <xdr:rowOff>549089</xdr:rowOff>
    </xdr:from>
    <xdr:ext cx="1370376" cy="468077"/>
    <xdr:sp macro="" textlink="">
      <xdr:nvSpPr>
        <xdr:cNvPr id="31" name="TextBox 30"/>
        <xdr:cNvSpPr txBox="1"/>
      </xdr:nvSpPr>
      <xdr:spPr>
        <a:xfrm>
          <a:off x="9100011" y="5939118"/>
          <a:ext cx="137037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$121,124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064839" y="59279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$78,922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317441" y="6154831"/>
          <a:ext cx="181647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318936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028464" y="9781054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$919,724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633882" y="103878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6174440" y="1069041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74962" y="103637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52501" y="107016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1977751" y="9917207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$6,653</a:t>
          </a:r>
          <a:r>
            <a:rPr lang="en-US" sz="1200" b="1" baseline="0">
              <a:solidFill>
                <a:srgbClr val="FF0000"/>
              </a:solidFill>
            </a:rPr>
            <a:t> saved each year for 35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252072" y="9937936"/>
          <a:ext cx="182319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75303</xdr:colOff>
      <xdr:row>53</xdr:row>
      <xdr:rowOff>127449</xdr:rowOff>
    </xdr:from>
    <xdr:to>
      <xdr:col>5</xdr:col>
      <xdr:colOff>758862</xdr:colOff>
      <xdr:row>54</xdr:row>
      <xdr:rowOff>93832</xdr:rowOff>
    </xdr:to>
    <xdr:cxnSp macro="">
      <xdr:nvCxnSpPr>
        <xdr:cNvPr id="61" name="Straight Arrow Connector 60"/>
        <xdr:cNvCxnSpPr/>
      </xdr:nvCxnSpPr>
      <xdr:spPr>
        <a:xfrm flipV="1">
          <a:off x="4352663" y="22428649"/>
          <a:ext cx="683559" cy="149263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59</xdr:row>
      <xdr:rowOff>53938</xdr:rowOff>
    </xdr:from>
    <xdr:to>
      <xdr:col>5</xdr:col>
      <xdr:colOff>887058</xdr:colOff>
      <xdr:row>59</xdr:row>
      <xdr:rowOff>121173</xdr:rowOff>
    </xdr:to>
    <xdr:cxnSp macro="">
      <xdr:nvCxnSpPr>
        <xdr:cNvPr id="65" name="Straight Arrow Connector 64"/>
        <xdr:cNvCxnSpPr/>
      </xdr:nvCxnSpPr>
      <xdr:spPr>
        <a:xfrm flipV="1">
          <a:off x="4288566" y="23645458"/>
          <a:ext cx="875852" cy="67235"/>
        </a:xfrm>
        <a:prstGeom prst="straightConnector1">
          <a:avLst/>
        </a:prstGeom>
        <a:ln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1" zoomScale="85" zoomScaleNormal="85" zoomScaleSheetLayoutView="80" zoomScalePageLayoutView="85" workbookViewId="0">
      <selection activeCell="A40" sqref="A40:XFD43"/>
    </sheetView>
  </sheetViews>
  <sheetFormatPr defaultColWidth="8.77734375" defaultRowHeight="14.4" x14ac:dyDescent="0.3"/>
  <cols>
    <col min="1" max="1" width="8.77734375" style="4"/>
    <col min="2" max="2" width="16.109375" customWidth="1"/>
    <col min="5" max="5" width="11.109375" bestFit="1" customWidth="1"/>
    <col min="6" max="6" width="12.6640625" bestFit="1" customWidth="1"/>
    <col min="7" max="7" width="11.109375" bestFit="1" customWidth="1"/>
    <col min="8" max="8" width="10.6640625" customWidth="1"/>
    <col min="9" max="9" width="11.33203125" customWidth="1"/>
  </cols>
  <sheetData>
    <row r="1" spans="1:9" ht="38.25" customHeight="1" x14ac:dyDescent="0.3"/>
    <row r="3" spans="1:9" ht="15.6" x14ac:dyDescent="0.3">
      <c r="A3" s="3" t="s">
        <v>21</v>
      </c>
    </row>
    <row r="6" spans="1:9" ht="21" x14ac:dyDescent="0.4">
      <c r="A6" s="12" t="s">
        <v>51</v>
      </c>
      <c r="C6" t="s">
        <v>54</v>
      </c>
      <c r="I6" s="2"/>
    </row>
    <row r="7" spans="1:9" ht="18" x14ac:dyDescent="0.35">
      <c r="B7" s="13">
        <f>PV(6%,8,1500,40000)</f>
        <v>-34411.185570127396</v>
      </c>
    </row>
    <row r="8" spans="1:9" x14ac:dyDescent="0.3">
      <c r="C8" t="s">
        <v>10</v>
      </c>
      <c r="D8" t="s">
        <v>52</v>
      </c>
    </row>
    <row r="11" spans="1:9" ht="21" x14ac:dyDescent="0.4">
      <c r="A11" s="12" t="s">
        <v>29</v>
      </c>
      <c r="C11" t="s">
        <v>53</v>
      </c>
    </row>
    <row r="12" spans="1:9" ht="18" x14ac:dyDescent="0.35">
      <c r="B12" s="13">
        <f>PV(7.5%,15,15000)</f>
        <v>-132406.79617555035</v>
      </c>
    </row>
    <row r="13" spans="1:9" x14ac:dyDescent="0.3">
      <c r="C13" t="s">
        <v>15</v>
      </c>
      <c r="D13" t="s">
        <v>55</v>
      </c>
    </row>
    <row r="16" spans="1:9" ht="21" x14ac:dyDescent="0.4">
      <c r="A16" s="12" t="s">
        <v>30</v>
      </c>
      <c r="C16" t="s">
        <v>56</v>
      </c>
    </row>
    <row r="17" spans="1:14" ht="18" x14ac:dyDescent="0.35">
      <c r="B17" s="13">
        <f>PV(7.5%,10,,270000)</f>
        <v>-131002.3606413954</v>
      </c>
    </row>
    <row r="18" spans="1:14" x14ac:dyDescent="0.3">
      <c r="C18" t="s">
        <v>15</v>
      </c>
      <c r="D18" t="s">
        <v>57</v>
      </c>
    </row>
    <row r="21" spans="1:14" ht="21" x14ac:dyDescent="0.4">
      <c r="A21" s="12" t="s">
        <v>31</v>
      </c>
      <c r="B21" t="s">
        <v>58</v>
      </c>
    </row>
    <row r="23" spans="1:14" ht="15.6" x14ac:dyDescent="0.3">
      <c r="K23" s="3"/>
      <c r="L23" s="3"/>
      <c r="M23" s="3"/>
    </row>
    <row r="24" spans="1:14" ht="21" x14ac:dyDescent="0.4">
      <c r="A24" s="12" t="s">
        <v>11</v>
      </c>
      <c r="C24" t="s">
        <v>59</v>
      </c>
      <c r="K24" s="5"/>
      <c r="L24" s="5"/>
      <c r="M24" s="4"/>
    </row>
    <row r="25" spans="1:14" ht="18" x14ac:dyDescent="0.35">
      <c r="B25" s="18">
        <f>RATE(2010-1970,,-100,295)</f>
        <v>2.7414168157146302E-2</v>
      </c>
    </row>
    <row r="26" spans="1:14" ht="15.6" x14ac:dyDescent="0.3">
      <c r="C26" t="s">
        <v>15</v>
      </c>
      <c r="D26" t="s">
        <v>60</v>
      </c>
      <c r="H26" s="3"/>
      <c r="I26" s="3"/>
      <c r="J26" s="3"/>
    </row>
    <row r="27" spans="1:14" ht="15.6" x14ac:dyDescent="0.3">
      <c r="H27" s="3"/>
      <c r="I27" s="3"/>
      <c r="J27" s="3"/>
    </row>
    <row r="28" spans="1:14" ht="15.6" x14ac:dyDescent="0.3">
      <c r="H28" s="3"/>
      <c r="I28" s="3"/>
      <c r="J28" s="3"/>
    </row>
    <row r="29" spans="1:14" x14ac:dyDescent="0.3">
      <c r="H29" s="5"/>
      <c r="I29" s="5"/>
      <c r="J29" s="5"/>
    </row>
    <row r="30" spans="1:14" ht="21" x14ac:dyDescent="0.4">
      <c r="A30" s="12" t="s">
        <v>13</v>
      </c>
      <c r="C30" t="s">
        <v>61</v>
      </c>
      <c r="J30" s="4" t="s">
        <v>12</v>
      </c>
    </row>
    <row r="31" spans="1:14" ht="18" x14ac:dyDescent="0.35">
      <c r="B31" s="19">
        <f>PV(4.7%/12,30*12,150000*32%/12)</f>
        <v>-771251.1365733752</v>
      </c>
      <c r="I31" s="4" t="s">
        <v>64</v>
      </c>
      <c r="K31" s="4"/>
      <c r="L31" s="4"/>
      <c r="M31" s="4"/>
      <c r="N31" s="4"/>
    </row>
    <row r="32" spans="1:14" x14ac:dyDescent="0.3">
      <c r="C32" t="s">
        <v>19</v>
      </c>
      <c r="D32" t="s">
        <v>62</v>
      </c>
      <c r="F32" s="6"/>
      <c r="I32" s="4" t="s">
        <v>18</v>
      </c>
      <c r="K32" s="4"/>
      <c r="L32" s="4"/>
      <c r="M32" s="4"/>
      <c r="N32" s="4"/>
    </row>
    <row r="33" spans="1:13" x14ac:dyDescent="0.3">
      <c r="F33" s="6"/>
    </row>
    <row r="34" spans="1:13" x14ac:dyDescent="0.3">
      <c r="F34" s="6"/>
      <c r="H34" s="4"/>
      <c r="I34" s="4"/>
      <c r="J34" s="4"/>
    </row>
    <row r="35" spans="1:13" x14ac:dyDescent="0.3">
      <c r="M35" s="4" t="s">
        <v>32</v>
      </c>
    </row>
    <row r="36" spans="1:13" ht="21" x14ac:dyDescent="0.4">
      <c r="A36" s="12" t="s">
        <v>14</v>
      </c>
      <c r="C36" t="s">
        <v>63</v>
      </c>
      <c r="K36" s="4"/>
      <c r="L36" s="4"/>
    </row>
    <row r="37" spans="1:13" ht="18" x14ac:dyDescent="0.35">
      <c r="B37" s="20">
        <f>PMT(4.5%/12,15*12,280000)</f>
        <v>-2141.9812086776647</v>
      </c>
      <c r="G37" s="4"/>
      <c r="K37" s="4"/>
      <c r="L37" s="4"/>
    </row>
    <row r="38" spans="1:13" x14ac:dyDescent="0.3">
      <c r="C38" t="s">
        <v>19</v>
      </c>
      <c r="D38" t="s">
        <v>65</v>
      </c>
      <c r="F38" s="6"/>
      <c r="H38" s="4"/>
    </row>
    <row r="39" spans="1:13" x14ac:dyDescent="0.3">
      <c r="F39" s="6"/>
    </row>
    <row r="51" spans="13:13" x14ac:dyDescent="0.3">
      <c r="M51" s="4" t="s">
        <v>32</v>
      </c>
    </row>
  </sheetData>
  <phoneticPr fontId="7" type="noConversion"/>
  <pageMargins left="0.25" right="0.25" top="0.75" bottom="0.75" header="0.3" footer="0.3"/>
  <pageSetup scale="8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125" zoomScaleNormal="125" zoomScaleSheetLayoutView="80" zoomScalePageLayoutView="125" workbookViewId="0">
      <selection activeCell="B24" sqref="B24"/>
    </sheetView>
  </sheetViews>
  <sheetFormatPr defaultColWidth="8.77734375" defaultRowHeight="14.4" x14ac:dyDescent="0.3"/>
  <cols>
    <col min="1" max="1" width="8.77734375" style="4"/>
    <col min="2" max="2" width="18.44140625" customWidth="1"/>
    <col min="5" max="5" width="11.109375" bestFit="1" customWidth="1"/>
    <col min="6" max="6" width="12.6640625" bestFit="1" customWidth="1"/>
    <col min="7" max="7" width="11.109375" bestFit="1" customWidth="1"/>
    <col min="8" max="8" width="10.6640625" customWidth="1"/>
    <col min="9" max="9" width="11.33203125" customWidth="1"/>
  </cols>
  <sheetData>
    <row r="1" spans="1:13" ht="38.25" customHeight="1" x14ac:dyDescent="0.3"/>
    <row r="3" spans="1:13" ht="15.6" x14ac:dyDescent="0.3">
      <c r="A3" s="3" t="s">
        <v>21</v>
      </c>
    </row>
    <row r="5" spans="1:13" ht="21" x14ac:dyDescent="0.4">
      <c r="A5" s="12" t="s">
        <v>66</v>
      </c>
      <c r="B5" s="4" t="s">
        <v>24</v>
      </c>
    </row>
    <row r="6" spans="1:13" x14ac:dyDescent="0.3">
      <c r="C6" t="s">
        <v>22</v>
      </c>
    </row>
    <row r="7" spans="1:13" ht="37.5" customHeight="1" x14ac:dyDescent="0.3">
      <c r="B7" s="10">
        <f>FV(4%,35,,20000)</f>
        <v>-78921.779884238873</v>
      </c>
    </row>
    <row r="8" spans="1:13" x14ac:dyDescent="0.3">
      <c r="C8" t="s">
        <v>10</v>
      </c>
      <c r="D8" t="s">
        <v>67</v>
      </c>
    </row>
    <row r="9" spans="1:13" ht="163.5" customHeight="1" x14ac:dyDescent="0.3"/>
    <row r="11" spans="1:13" ht="21" x14ac:dyDescent="0.4">
      <c r="A11" s="12" t="s">
        <v>80</v>
      </c>
      <c r="B11" s="4" t="s">
        <v>25</v>
      </c>
    </row>
    <row r="12" spans="1:13" x14ac:dyDescent="0.3">
      <c r="B12" t="s">
        <v>23</v>
      </c>
      <c r="C12" t="s">
        <v>68</v>
      </c>
    </row>
    <row r="13" spans="1:13" ht="21" x14ac:dyDescent="0.4">
      <c r="B13" s="11">
        <f>PV(7%,25,78922)</f>
        <v>-919724.09159413993</v>
      </c>
    </row>
    <row r="14" spans="1:13" ht="15.6" x14ac:dyDescent="0.3">
      <c r="C14" t="s">
        <v>69</v>
      </c>
      <c r="M14" s="3" t="s">
        <v>26</v>
      </c>
    </row>
    <row r="15" spans="1:13" ht="152.25" customHeight="1" x14ac:dyDescent="0.3">
      <c r="B15" s="1"/>
    </row>
    <row r="16" spans="1:13" ht="72" customHeight="1" x14ac:dyDescent="0.3">
      <c r="B16" s="1"/>
      <c r="M16" s="4" t="s">
        <v>32</v>
      </c>
    </row>
    <row r="17" spans="1:9" ht="21" x14ac:dyDescent="0.4">
      <c r="A17" s="12" t="s">
        <v>81</v>
      </c>
      <c r="B17" s="4" t="s">
        <v>27</v>
      </c>
    </row>
    <row r="18" spans="1:9" ht="15.6" x14ac:dyDescent="0.3">
      <c r="C18" t="s">
        <v>28</v>
      </c>
      <c r="I18" s="3" t="s">
        <v>26</v>
      </c>
    </row>
    <row r="19" spans="1:9" ht="21" x14ac:dyDescent="0.4">
      <c r="B19" s="11">
        <f>PMT(7%,35,,919724)</f>
        <v>-6653.2463042198624</v>
      </c>
    </row>
    <row r="20" spans="1:9" x14ac:dyDescent="0.3">
      <c r="C20" t="s">
        <v>70</v>
      </c>
    </row>
    <row r="21" spans="1:9" ht="175.5" customHeight="1" x14ac:dyDescent="0.3">
      <c r="B21" s="8"/>
      <c r="C21" s="8"/>
      <c r="D21" s="8"/>
      <c r="E21" s="8"/>
      <c r="F21" s="8"/>
    </row>
    <row r="22" spans="1:9" ht="22.95" customHeight="1" x14ac:dyDescent="0.4">
      <c r="A22" s="12" t="s">
        <v>71</v>
      </c>
      <c r="B22" s="8"/>
      <c r="C22" s="15" t="s">
        <v>72</v>
      </c>
      <c r="D22" s="8"/>
      <c r="E22" s="8"/>
      <c r="F22" s="8"/>
    </row>
    <row r="23" spans="1:9" ht="20.25" customHeight="1" x14ac:dyDescent="0.35">
      <c r="B23" s="19">
        <f>PMT(7%,45,,919724)</f>
        <v>-3218.6394336425192</v>
      </c>
      <c r="C23" s="8"/>
      <c r="D23" s="8"/>
      <c r="E23" s="8"/>
      <c r="F23" s="8"/>
    </row>
    <row r="24" spans="1:9" ht="14.25" customHeight="1" x14ac:dyDescent="0.3">
      <c r="B24" s="8"/>
      <c r="C24" s="15" t="s">
        <v>15</v>
      </c>
      <c r="D24" s="15" t="s">
        <v>73</v>
      </c>
      <c r="E24" s="8"/>
      <c r="F24" s="8"/>
    </row>
    <row r="25" spans="1:9" ht="16.5" customHeight="1" x14ac:dyDescent="0.3">
      <c r="B25" s="8"/>
      <c r="C25" s="8"/>
      <c r="D25" s="8"/>
      <c r="E25" s="8"/>
      <c r="F25" s="8"/>
    </row>
    <row r="26" spans="1:9" ht="135.75" customHeight="1" x14ac:dyDescent="0.3"/>
    <row r="27" spans="1:9" ht="15.75" customHeight="1" x14ac:dyDescent="0.3"/>
    <row r="28" spans="1:9" ht="15.75" customHeight="1" x14ac:dyDescent="0.3"/>
  </sheetData>
  <pageMargins left="0.25" right="0.25" top="0.75" bottom="0.75" header="0.3" footer="0.3"/>
  <pageSetup scale="80" orientation="landscape" horizontalDpi="1200" verticalDpi="12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50" zoomScale="110" zoomScaleNormal="110" zoomScaleSheetLayoutView="80" zoomScalePageLayoutView="125" workbookViewId="0">
      <selection activeCell="B51" sqref="B51"/>
    </sheetView>
  </sheetViews>
  <sheetFormatPr defaultColWidth="8.77734375" defaultRowHeight="14.4" x14ac:dyDescent="0.3"/>
  <cols>
    <col min="1" max="1" width="8.77734375" style="4"/>
    <col min="2" max="2" width="18.44140625" customWidth="1"/>
    <col min="5" max="5" width="11.109375" bestFit="1" customWidth="1"/>
    <col min="6" max="6" width="12.6640625" bestFit="1" customWidth="1"/>
    <col min="7" max="7" width="11.109375" bestFit="1" customWidth="1"/>
    <col min="8" max="8" width="10.6640625" customWidth="1"/>
    <col min="9" max="9" width="11.33203125" customWidth="1"/>
  </cols>
  <sheetData>
    <row r="1" spans="1:13" ht="38.25" customHeight="1" x14ac:dyDescent="0.3"/>
    <row r="3" spans="1:13" ht="15.6" x14ac:dyDescent="0.3">
      <c r="A3" s="3" t="s">
        <v>21</v>
      </c>
    </row>
    <row r="5" spans="1:13" ht="21" x14ac:dyDescent="0.4">
      <c r="A5" s="12" t="s">
        <v>66</v>
      </c>
      <c r="B5" s="4" t="s">
        <v>24</v>
      </c>
    </row>
    <row r="6" spans="1:13" x14ac:dyDescent="0.3">
      <c r="C6" t="s">
        <v>22</v>
      </c>
    </row>
    <row r="7" spans="1:13" ht="37.5" customHeight="1" x14ac:dyDescent="0.3">
      <c r="B7" s="10">
        <f>FV(4%,35,,20000)</f>
        <v>-78921.779884238873</v>
      </c>
    </row>
    <row r="8" spans="1:13" x14ac:dyDescent="0.3">
      <c r="C8" t="s">
        <v>10</v>
      </c>
      <c r="D8" t="s">
        <v>67</v>
      </c>
    </row>
    <row r="9" spans="1:13" ht="163.5" customHeight="1" x14ac:dyDescent="0.3"/>
    <row r="11" spans="1:13" ht="21" x14ac:dyDescent="0.4">
      <c r="A11" s="12" t="s">
        <v>80</v>
      </c>
      <c r="B11" s="4" t="s">
        <v>25</v>
      </c>
    </row>
    <row r="12" spans="1:13" x14ac:dyDescent="0.3">
      <c r="B12" t="s">
        <v>23</v>
      </c>
      <c r="C12" t="s">
        <v>68</v>
      </c>
    </row>
    <row r="13" spans="1:13" ht="21" x14ac:dyDescent="0.4">
      <c r="B13" s="11">
        <f>PV(7%,25,78922)</f>
        <v>-919724.09159413993</v>
      </c>
    </row>
    <row r="14" spans="1:13" ht="15.6" x14ac:dyDescent="0.3">
      <c r="C14" t="s">
        <v>69</v>
      </c>
      <c r="M14" s="3" t="s">
        <v>26</v>
      </c>
    </row>
    <row r="15" spans="1:13" ht="152.25" customHeight="1" x14ac:dyDescent="0.3">
      <c r="B15" s="1"/>
    </row>
    <row r="16" spans="1:13" ht="72" customHeight="1" x14ac:dyDescent="0.3">
      <c r="B16" s="1"/>
      <c r="M16" s="4" t="s">
        <v>32</v>
      </c>
    </row>
    <row r="17" spans="1:15" ht="21" x14ac:dyDescent="0.4">
      <c r="A17" s="12" t="s">
        <v>81</v>
      </c>
      <c r="B17" s="4" t="s">
        <v>27</v>
      </c>
    </row>
    <row r="18" spans="1:15" ht="15.6" x14ac:dyDescent="0.3">
      <c r="C18" t="s">
        <v>28</v>
      </c>
      <c r="I18" s="3" t="s">
        <v>26</v>
      </c>
    </row>
    <row r="19" spans="1:15" ht="21" x14ac:dyDescent="0.4">
      <c r="B19" s="11">
        <f>PMT(7%,35,,919724)</f>
        <v>-6653.2463042198624</v>
      </c>
    </row>
    <row r="20" spans="1:15" x14ac:dyDescent="0.3">
      <c r="C20" t="s">
        <v>70</v>
      </c>
    </row>
    <row r="21" spans="1:15" ht="175.5" customHeight="1" x14ac:dyDescent="0.3">
      <c r="B21" s="8"/>
      <c r="C21" s="8"/>
      <c r="D21" s="8"/>
      <c r="E21" s="8"/>
      <c r="F21" s="8"/>
    </row>
    <row r="22" spans="1:15" ht="22.95" customHeight="1" x14ac:dyDescent="0.4">
      <c r="A22" s="12" t="s">
        <v>71</v>
      </c>
      <c r="B22" s="8"/>
      <c r="C22" s="15" t="s">
        <v>72</v>
      </c>
      <c r="D22" s="8"/>
      <c r="E22" s="8"/>
      <c r="F22" s="8"/>
    </row>
    <row r="23" spans="1:15" ht="20.25" customHeight="1" x14ac:dyDescent="0.35">
      <c r="B23" s="19">
        <f>PMT(7%,45,,919724)</f>
        <v>-3218.6394336425192</v>
      </c>
      <c r="C23" s="8"/>
      <c r="D23" s="8"/>
      <c r="E23" s="8"/>
      <c r="F23" s="8"/>
    </row>
    <row r="24" spans="1:15" ht="14.25" customHeight="1" x14ac:dyDescent="0.3">
      <c r="B24" s="8"/>
      <c r="C24" s="15" t="s">
        <v>15</v>
      </c>
      <c r="D24" s="15" t="s">
        <v>73</v>
      </c>
      <c r="E24" s="8"/>
      <c r="F24" s="8"/>
    </row>
    <row r="25" spans="1:15" ht="16.5" customHeight="1" x14ac:dyDescent="0.3">
      <c r="B25" s="8"/>
      <c r="C25" s="8"/>
      <c r="D25" s="8"/>
      <c r="E25" s="8"/>
      <c r="F25" s="8"/>
    </row>
    <row r="26" spans="1:15" ht="135.75" customHeight="1" x14ac:dyDescent="0.3"/>
    <row r="27" spans="1:15" ht="15.75" customHeight="1" x14ac:dyDescent="0.3"/>
    <row r="28" spans="1:15" ht="15.75" customHeight="1" x14ac:dyDescent="0.3"/>
    <row r="29" spans="1:15" x14ac:dyDescent="0.3">
      <c r="K29" s="7"/>
      <c r="L29" s="7"/>
      <c r="M29" s="7"/>
      <c r="N29" s="7"/>
      <c r="O29" s="7"/>
    </row>
    <row r="30" spans="1:15" ht="21" x14ac:dyDescent="0.4">
      <c r="A30" s="12" t="s">
        <v>16</v>
      </c>
      <c r="E30" s="14" t="s">
        <v>2</v>
      </c>
      <c r="F30" s="14" t="s">
        <v>3</v>
      </c>
      <c r="G30" s="14" t="s">
        <v>4</v>
      </c>
      <c r="H30" s="14" t="s">
        <v>20</v>
      </c>
      <c r="K30" s="7"/>
      <c r="L30" s="7"/>
      <c r="M30" s="7"/>
      <c r="N30" s="7"/>
      <c r="O30" s="7"/>
    </row>
    <row r="31" spans="1:15" ht="15.6" x14ac:dyDescent="0.3">
      <c r="B31" s="17" t="s">
        <v>5</v>
      </c>
      <c r="E31" s="6"/>
      <c r="F31" s="6"/>
      <c r="G31" s="6"/>
      <c r="H31" s="9"/>
      <c r="J31" s="7"/>
      <c r="K31" s="7"/>
      <c r="L31" s="7"/>
      <c r="M31" s="7"/>
      <c r="N31" s="7"/>
      <c r="O31" s="7"/>
    </row>
    <row r="32" spans="1:15" ht="15.6" x14ac:dyDescent="0.3">
      <c r="B32" s="8" t="s">
        <v>33</v>
      </c>
      <c r="E32" s="6">
        <f>750*12*10</f>
        <v>90000</v>
      </c>
      <c r="F32" s="6">
        <f t="shared" ref="F32:H33" si="0">E32*1.06</f>
        <v>95400</v>
      </c>
      <c r="G32" s="6">
        <f t="shared" si="0"/>
        <v>101124</v>
      </c>
      <c r="H32" s="16">
        <f t="shared" si="0"/>
        <v>107191.44</v>
      </c>
      <c r="I32" s="5" t="s">
        <v>74</v>
      </c>
      <c r="J32" s="7"/>
      <c r="K32" s="7"/>
      <c r="L32" s="7"/>
      <c r="M32" s="7"/>
      <c r="N32" s="7"/>
      <c r="O32" s="7"/>
    </row>
    <row r="33" spans="2:15" ht="15.6" x14ac:dyDescent="0.3">
      <c r="B33" s="15" t="s">
        <v>34</v>
      </c>
      <c r="E33" s="6">
        <f>5*1400*12</f>
        <v>84000</v>
      </c>
      <c r="F33" s="6">
        <f t="shared" si="0"/>
        <v>89040</v>
      </c>
      <c r="G33" s="6">
        <f t="shared" si="0"/>
        <v>94382.400000000009</v>
      </c>
      <c r="H33" s="16">
        <f t="shared" si="0"/>
        <v>100045.34400000001</v>
      </c>
      <c r="I33" s="5" t="s">
        <v>74</v>
      </c>
      <c r="J33" s="7"/>
      <c r="K33" s="7"/>
      <c r="L33" s="7"/>
      <c r="M33" s="7"/>
      <c r="N33" s="7"/>
      <c r="O33" s="7"/>
    </row>
    <row r="34" spans="2:15" ht="15.6" x14ac:dyDescent="0.3">
      <c r="B34" s="15" t="s">
        <v>48</v>
      </c>
      <c r="E34" s="6">
        <v>500</v>
      </c>
      <c r="F34" s="6">
        <f>E34*1.05</f>
        <v>525</v>
      </c>
      <c r="G34" s="6">
        <f t="shared" ref="G34:H34" si="1">F34*1.05</f>
        <v>551.25</v>
      </c>
      <c r="H34" s="16">
        <f t="shared" si="1"/>
        <v>578.8125</v>
      </c>
      <c r="I34" s="5" t="s">
        <v>50</v>
      </c>
      <c r="J34" s="7"/>
      <c r="K34" s="7"/>
      <c r="L34" s="7"/>
      <c r="M34" s="7"/>
      <c r="N34" s="7"/>
      <c r="O34" s="7"/>
    </row>
    <row r="35" spans="2:15" ht="15.6" x14ac:dyDescent="0.3">
      <c r="B35" s="15" t="s">
        <v>36</v>
      </c>
      <c r="E35" s="6">
        <f>E32+E33+E34</f>
        <v>174500</v>
      </c>
      <c r="F35" s="6">
        <f t="shared" ref="F35:H35" si="2">F32+F33+F34</f>
        <v>184965</v>
      </c>
      <c r="G35" s="6">
        <f t="shared" si="2"/>
        <v>196057.65000000002</v>
      </c>
      <c r="H35" s="16">
        <f t="shared" si="2"/>
        <v>207815.59650000001</v>
      </c>
      <c r="I35" s="5" t="s">
        <v>49</v>
      </c>
      <c r="J35" s="7"/>
      <c r="K35" s="7"/>
      <c r="L35" s="7"/>
      <c r="M35" s="7"/>
      <c r="N35" s="7"/>
      <c r="O35" s="7"/>
    </row>
    <row r="36" spans="2:15" ht="15.6" x14ac:dyDescent="0.3">
      <c r="B36" s="15" t="s">
        <v>75</v>
      </c>
      <c r="E36" s="6">
        <f>E35*8%</f>
        <v>13960</v>
      </c>
      <c r="F36" s="6">
        <f t="shared" ref="F36:H36" si="3">F35*8%</f>
        <v>14797.2</v>
      </c>
      <c r="G36" s="6">
        <f t="shared" si="3"/>
        <v>15684.612000000003</v>
      </c>
      <c r="H36" s="16">
        <f t="shared" si="3"/>
        <v>16625.247720000003</v>
      </c>
      <c r="I36" s="5" t="s">
        <v>76</v>
      </c>
      <c r="J36" s="7"/>
    </row>
    <row r="37" spans="2:15" ht="15.6" x14ac:dyDescent="0.3">
      <c r="B37" s="17" t="s">
        <v>6</v>
      </c>
      <c r="E37" s="6">
        <f>E35-E36</f>
        <v>160540</v>
      </c>
      <c r="F37" s="6">
        <f t="shared" ref="F37:H37" si="4">F35-F36</f>
        <v>170167.8</v>
      </c>
      <c r="G37" s="6">
        <f t="shared" si="4"/>
        <v>180373.03800000003</v>
      </c>
      <c r="H37" s="16">
        <f t="shared" si="4"/>
        <v>191190.34878</v>
      </c>
      <c r="I37" s="5" t="s">
        <v>37</v>
      </c>
      <c r="J37" s="7"/>
    </row>
    <row r="38" spans="2:15" ht="15.6" x14ac:dyDescent="0.3">
      <c r="B38" s="8"/>
      <c r="E38" s="6"/>
      <c r="F38" s="6"/>
      <c r="G38" s="6"/>
      <c r="H38" s="16"/>
      <c r="I38" s="5"/>
      <c r="J38" s="7"/>
    </row>
    <row r="39" spans="2:15" ht="15.6" x14ac:dyDescent="0.3">
      <c r="B39" s="17" t="s">
        <v>7</v>
      </c>
      <c r="E39" s="6"/>
      <c r="F39" s="6"/>
      <c r="G39" s="6"/>
      <c r="H39" s="16"/>
      <c r="I39" s="5"/>
      <c r="J39" s="7"/>
    </row>
    <row r="40" spans="2:15" ht="15.6" x14ac:dyDescent="0.3">
      <c r="B40" s="15" t="s">
        <v>38</v>
      </c>
      <c r="E40" s="6">
        <v>10000</v>
      </c>
      <c r="F40" s="6">
        <f>E40*1.02</f>
        <v>10200</v>
      </c>
      <c r="G40" s="6">
        <f t="shared" ref="G40:H40" si="5">F40*1.02</f>
        <v>10404</v>
      </c>
      <c r="H40" s="16">
        <f t="shared" si="5"/>
        <v>10612.08</v>
      </c>
      <c r="I40" s="5" t="s">
        <v>39</v>
      </c>
      <c r="J40" s="7"/>
    </row>
    <row r="41" spans="2:15" ht="15.6" x14ac:dyDescent="0.3">
      <c r="B41" s="15" t="s">
        <v>40</v>
      </c>
      <c r="E41" s="6">
        <v>4000</v>
      </c>
      <c r="F41" s="6">
        <f>E41*1.06</f>
        <v>4240</v>
      </c>
      <c r="G41" s="6">
        <f t="shared" ref="G41:H41" si="6">F41*1.06</f>
        <v>4494.4000000000005</v>
      </c>
      <c r="H41" s="16">
        <f t="shared" si="6"/>
        <v>4764.0640000000012</v>
      </c>
      <c r="I41" s="5" t="s">
        <v>44</v>
      </c>
      <c r="J41" s="7"/>
    </row>
    <row r="42" spans="2:15" ht="15.6" x14ac:dyDescent="0.3">
      <c r="B42" s="15" t="s">
        <v>41</v>
      </c>
      <c r="E42" s="6">
        <v>25000</v>
      </c>
      <c r="F42" s="6">
        <f>E42*1.05</f>
        <v>26250</v>
      </c>
      <c r="G42" s="6">
        <f t="shared" ref="G42:H42" si="7">F42*1.05</f>
        <v>27562.5</v>
      </c>
      <c r="H42" s="16">
        <f t="shared" si="7"/>
        <v>28940.625</v>
      </c>
      <c r="I42" s="5" t="s">
        <v>77</v>
      </c>
      <c r="J42" s="7"/>
    </row>
    <row r="43" spans="2:15" ht="15.6" x14ac:dyDescent="0.3">
      <c r="B43" s="15" t="s">
        <v>42</v>
      </c>
      <c r="E43" s="6">
        <v>8000</v>
      </c>
      <c r="F43" s="6">
        <f>E43*1.03</f>
        <v>8240</v>
      </c>
      <c r="G43" s="6">
        <f t="shared" ref="G43:H43" si="8">F43*1.03</f>
        <v>8487.2000000000007</v>
      </c>
      <c r="H43" s="16">
        <f t="shared" si="8"/>
        <v>8741.8160000000007</v>
      </c>
      <c r="I43" s="5" t="s">
        <v>78</v>
      </c>
      <c r="J43" s="7"/>
    </row>
    <row r="44" spans="2:15" ht="15.6" x14ac:dyDescent="0.3">
      <c r="B44" s="15" t="s">
        <v>43</v>
      </c>
      <c r="E44" s="6">
        <v>4000</v>
      </c>
      <c r="F44" s="6">
        <f>E44*1.04</f>
        <v>4160</v>
      </c>
      <c r="G44" s="6">
        <f t="shared" ref="G44:H44" si="9">F44*1.04</f>
        <v>4326.4000000000005</v>
      </c>
      <c r="H44" s="16">
        <f t="shared" si="9"/>
        <v>4499.456000000001</v>
      </c>
      <c r="I44" s="5" t="s">
        <v>45</v>
      </c>
      <c r="J44" s="7"/>
    </row>
    <row r="45" spans="2:15" ht="15.6" x14ac:dyDescent="0.3">
      <c r="B45" s="15" t="s">
        <v>35</v>
      </c>
      <c r="E45" s="6">
        <f>SUM(E40:E44)</f>
        <v>51000</v>
      </c>
      <c r="F45" s="6">
        <f t="shared" ref="F45:H45" si="10">SUM(F40:F44)</f>
        <v>53090</v>
      </c>
      <c r="G45" s="6">
        <f t="shared" si="10"/>
        <v>55274.500000000007</v>
      </c>
      <c r="H45" s="16">
        <f t="shared" si="10"/>
        <v>57558.040999999997</v>
      </c>
      <c r="I45" s="5" t="s">
        <v>46</v>
      </c>
      <c r="J45" s="7"/>
    </row>
    <row r="46" spans="2:15" ht="15.6" x14ac:dyDescent="0.3">
      <c r="B46" s="15"/>
      <c r="E46" s="6"/>
      <c r="F46" s="6"/>
      <c r="G46" s="6"/>
      <c r="H46" s="16"/>
      <c r="I46" s="5"/>
      <c r="J46" s="7"/>
    </row>
    <row r="47" spans="2:15" ht="15.6" x14ac:dyDescent="0.3">
      <c r="B47" s="17" t="s">
        <v>8</v>
      </c>
      <c r="E47" s="6">
        <f>E37-E45</f>
        <v>109540</v>
      </c>
      <c r="F47" s="6">
        <f t="shared" ref="F47:H47" si="11">F37-F45</f>
        <v>117077.79999999999</v>
      </c>
      <c r="G47" s="6">
        <f t="shared" si="11"/>
        <v>125098.53800000003</v>
      </c>
      <c r="H47" s="16">
        <f t="shared" si="11"/>
        <v>133632.30778</v>
      </c>
      <c r="I47" s="5" t="s">
        <v>47</v>
      </c>
      <c r="J47" s="7"/>
    </row>
    <row r="50" spans="1:13" ht="21" x14ac:dyDescent="0.4">
      <c r="A50" s="12" t="s">
        <v>17</v>
      </c>
      <c r="C50" t="s">
        <v>79</v>
      </c>
    </row>
    <row r="51" spans="1:13" ht="18" x14ac:dyDescent="0.35">
      <c r="B51" s="23">
        <f>NPV(11%,E52:E55)</f>
        <v>1328366.7793248137</v>
      </c>
    </row>
    <row r="52" spans="1:13" x14ac:dyDescent="0.3">
      <c r="C52" t="s">
        <v>15</v>
      </c>
      <c r="D52" t="s">
        <v>2</v>
      </c>
      <c r="E52" s="21">
        <v>109540</v>
      </c>
      <c r="F52" t="s">
        <v>82</v>
      </c>
    </row>
    <row r="53" spans="1:13" x14ac:dyDescent="0.3">
      <c r="D53" t="s">
        <v>3</v>
      </c>
      <c r="E53" s="21">
        <v>117078</v>
      </c>
    </row>
    <row r="54" spans="1:13" x14ac:dyDescent="0.3">
      <c r="D54" t="s">
        <v>4</v>
      </c>
      <c r="E54" s="21">
        <v>125099</v>
      </c>
      <c r="G54" s="4" t="s">
        <v>83</v>
      </c>
    </row>
    <row r="55" spans="1:13" x14ac:dyDescent="0.3">
      <c r="D55" t="s">
        <v>20</v>
      </c>
      <c r="E55" s="6">
        <f>H47+1450000</f>
        <v>1583632.3077799999</v>
      </c>
      <c r="G55" s="4" t="s">
        <v>84</v>
      </c>
    </row>
    <row r="58" spans="1:13" s="24" customFormat="1" ht="24" customHeight="1" x14ac:dyDescent="0.4">
      <c r="A58" s="12" t="s">
        <v>85</v>
      </c>
      <c r="C58" s="26" t="s">
        <v>86</v>
      </c>
    </row>
    <row r="59" spans="1:13" ht="18" x14ac:dyDescent="0.35">
      <c r="B59" s="18">
        <f>IRR(E60:E64)</f>
        <v>6.3208099240779969E-2</v>
      </c>
      <c r="G59" s="4" t="s">
        <v>88</v>
      </c>
    </row>
    <row r="60" spans="1:13" x14ac:dyDescent="0.3">
      <c r="C60" t="s">
        <v>15</v>
      </c>
      <c r="D60" t="s">
        <v>87</v>
      </c>
      <c r="E60" s="25">
        <v>-1550000</v>
      </c>
      <c r="G60" s="4" t="s">
        <v>9</v>
      </c>
      <c r="M60" s="4" t="s">
        <v>32</v>
      </c>
    </row>
    <row r="61" spans="1:13" x14ac:dyDescent="0.3">
      <c r="D61" t="s">
        <v>2</v>
      </c>
      <c r="E61" s="22">
        <v>109540</v>
      </c>
    </row>
    <row r="62" spans="1:13" x14ac:dyDescent="0.3">
      <c r="D62" t="s">
        <v>3</v>
      </c>
      <c r="E62" s="22">
        <v>117078</v>
      </c>
      <c r="G62" s="4" t="s">
        <v>0</v>
      </c>
    </row>
    <row r="63" spans="1:13" x14ac:dyDescent="0.3">
      <c r="D63" t="s">
        <v>4</v>
      </c>
      <c r="E63" s="22">
        <v>125099</v>
      </c>
      <c r="G63" s="4" t="s">
        <v>1</v>
      </c>
    </row>
    <row r="64" spans="1:13" x14ac:dyDescent="0.3">
      <c r="D64" t="s">
        <v>20</v>
      </c>
      <c r="E64" s="22">
        <v>1583632</v>
      </c>
    </row>
  </sheetData>
  <pageMargins left="0.25" right="0.25" top="0.75" bottom="0.75" header="0.3" footer="0.3"/>
  <pageSetup scale="80" orientation="landscape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#1-5</vt:lpstr>
      <vt:lpstr>#6</vt:lpstr>
      <vt:lpstr>#7-9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2012-10-08T01:23:09Z</cp:lastPrinted>
  <dcterms:created xsi:type="dcterms:W3CDTF">2012-09-13T02:25:07Z</dcterms:created>
  <dcterms:modified xsi:type="dcterms:W3CDTF">2015-05-18T19:11:46Z</dcterms:modified>
</cp:coreProperties>
</file>