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/>
  </bookViews>
  <sheets>
    <sheet name="# 1- 5" sheetId="1" r:id="rId1"/>
    <sheet name="# 6 A-D" sheetId="2" r:id="rId2"/>
    <sheet name="# 7 - 9" sheetId="3" r:id="rId3"/>
    <sheet name="BONUS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3" l="1"/>
  <c r="B20" i="3" s="1"/>
  <c r="B19" i="1"/>
  <c r="G15" i="3"/>
  <c r="H15" i="3" s="1"/>
  <c r="F15" i="3"/>
  <c r="G13" i="3"/>
  <c r="H13" i="3" s="1"/>
  <c r="F13" i="3"/>
  <c r="G12" i="3"/>
  <c r="H12" i="3" s="1"/>
  <c r="F12" i="3"/>
  <c r="F11" i="3"/>
  <c r="F7" i="3"/>
  <c r="G7" i="3"/>
  <c r="H7" i="3"/>
  <c r="E7" i="3"/>
  <c r="G5" i="3"/>
  <c r="H5" i="3" s="1"/>
  <c r="F5" i="3"/>
  <c r="G4" i="3"/>
  <c r="H4" i="3"/>
  <c r="F4" i="3"/>
  <c r="G3" i="3"/>
  <c r="H3" i="3" s="1"/>
  <c r="F3" i="3"/>
  <c r="E4" i="3"/>
  <c r="E3" i="3"/>
  <c r="D16" i="2"/>
  <c r="E16" i="2"/>
  <c r="C16" i="2"/>
  <c r="B11" i="2"/>
  <c r="B6" i="2"/>
  <c r="B1" i="2"/>
  <c r="B16" i="1"/>
  <c r="B13" i="1"/>
  <c r="B9" i="1"/>
  <c r="B7" i="1"/>
  <c r="B4" i="1"/>
  <c r="G11" i="3" l="1"/>
  <c r="H11" i="3"/>
  <c r="F14" i="3"/>
  <c r="G14" i="3"/>
  <c r="H14" i="3" s="1"/>
  <c r="E6" i="3"/>
  <c r="E16" i="3"/>
  <c r="G16" i="3" l="1"/>
  <c r="H16" i="3"/>
  <c r="F16" i="3"/>
  <c r="H6" i="3"/>
  <c r="H8" i="3" s="1"/>
  <c r="G6" i="3"/>
  <c r="G8" i="3" s="1"/>
  <c r="G18" i="3" s="1"/>
  <c r="F6" i="3"/>
  <c r="F8" i="3" s="1"/>
  <c r="E8" i="3"/>
  <c r="E18" i="3" s="1"/>
  <c r="F18" i="3" l="1"/>
  <c r="E29" i="3" s="1"/>
  <c r="H18" i="3"/>
  <c r="E31" i="3" s="1"/>
  <c r="E28" i="3"/>
  <c r="E21" i="3"/>
  <c r="E30" i="3"/>
  <c r="E23" i="3"/>
  <c r="E22" i="3" l="1"/>
  <c r="B26" i="3"/>
</calcChain>
</file>

<file path=xl/sharedStrings.xml><?xml version="1.0" encoding="utf-8"?>
<sst xmlns="http://schemas.openxmlformats.org/spreadsheetml/2006/main" count="118" uniqueCount="100">
  <si>
    <t>If you understand these problems, you'll do great on the Finals</t>
  </si>
  <si>
    <t>#1</t>
  </si>
  <si>
    <t>Output = Rate "compounded annual rate of inflation measured by this index"</t>
  </si>
  <si>
    <t>Inputs:</t>
  </si>
  <si>
    <t>PV = 100</t>
  </si>
  <si>
    <t>#2A</t>
  </si>
  <si>
    <t>Output = PV "find the present value"</t>
  </si>
  <si>
    <t xml:space="preserve">Inputs: </t>
  </si>
  <si>
    <t>#2B</t>
  </si>
  <si>
    <t>#2C</t>
  </si>
  <si>
    <t>#3</t>
  </si>
  <si>
    <t>Output = PV "how much should an investor pay"</t>
  </si>
  <si>
    <t>Rate = 7%</t>
  </si>
  <si>
    <t>FV = $20,000</t>
  </si>
  <si>
    <t>#4</t>
  </si>
  <si>
    <t>Output = PV "how much you can borrow" , loan amount</t>
  </si>
  <si>
    <t>n = 30*12</t>
  </si>
  <si>
    <t>#5</t>
  </si>
  <si>
    <t>Output = PMT "monthly payment"</t>
  </si>
  <si>
    <t>#6A</t>
  </si>
  <si>
    <t>Determine Target Retirement Income:</t>
  </si>
  <si>
    <t>n = 35</t>
  </si>
  <si>
    <t>#6B</t>
  </si>
  <si>
    <t>Determine Target Retirement Savings:</t>
  </si>
  <si>
    <t xml:space="preserve">Output = FV   "inflation-adjusted value when you reach the age of 65 years" </t>
  </si>
  <si>
    <t>Output = PV  "How much savings "       (Note this question assumes you are now 65 years old, so "present" is now Year 30.)</t>
  </si>
  <si>
    <t>#6C</t>
  </si>
  <si>
    <t>Determine Required Annual Savings:</t>
  </si>
  <si>
    <t>Output =PMT  ("how much must be saved each year")</t>
  </si>
  <si>
    <t>#6D</t>
  </si>
  <si>
    <t>#7</t>
  </si>
  <si>
    <t>Year 1</t>
  </si>
  <si>
    <t>Year 2</t>
  </si>
  <si>
    <t>Year 3</t>
  </si>
  <si>
    <t>Year 4</t>
  </si>
  <si>
    <t>Annual Gross Income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</si>
  <si>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</si>
  <si>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</si>
  <si>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Laundry income</t>
  </si>
  <si>
    <t xml:space="preserve">    Total</t>
  </si>
  <si>
    <t>Annual Effective Gross Income</t>
  </si>
  <si>
    <t>Annual Expenses</t>
  </si>
  <si>
    <t xml:space="preserve">     Real Estate Taxes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</si>
  <si>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</si>
  <si>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</si>
  <si>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</si>
  <si>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</si>
  <si>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Total</t>
  </si>
  <si>
    <t>Annual Net Income</t>
  </si>
  <si>
    <t>#8</t>
  </si>
  <si>
    <t xml:space="preserve">      Add the three sources of income</t>
  </si>
  <si>
    <t xml:space="preserve">     Subtract vacancy and collection loss from annual gross income for each year</t>
  </si>
  <si>
    <t xml:space="preserve">      Increase each year expense 2% by multiplying by 1.02</t>
  </si>
  <si>
    <t xml:space="preserve">      Increase each year expense 4% by multiplying by 1.04</t>
  </si>
  <si>
    <t xml:space="preserve">      Add the five sources of  expenses for each year.</t>
  </si>
  <si>
    <t xml:space="preserve">     Subtract total expenses from effective gross income for each year</t>
  </si>
  <si>
    <t>Output = NPV ("net present value")</t>
  </si>
  <si>
    <t xml:space="preserve">Input: </t>
  </si>
  <si>
    <t>Year One</t>
  </si>
  <si>
    <t>Year Two</t>
  </si>
  <si>
    <t>Year Three</t>
  </si>
  <si>
    <t>Year Four</t>
  </si>
  <si>
    <t>#9</t>
  </si>
  <si>
    <t>Output = IRR ("internal rate of return")</t>
  </si>
  <si>
    <t>Input:</t>
  </si>
  <si>
    <t xml:space="preserve">Year 0 </t>
  </si>
  <si>
    <t xml:space="preserve"> Input the purchase price as a negative number, $ going out . </t>
  </si>
  <si>
    <t>BE SURE TO ROUND % ANSWER TO NEAREST TENTH</t>
  </si>
  <si>
    <t xml:space="preserve">NO input required for "Guess" in function box. </t>
  </si>
  <si>
    <t>NOTICE: PER YEAR always is a PMT</t>
  </si>
  <si>
    <t>Option One</t>
  </si>
  <si>
    <t>Note: Before the clock starts (time 0), you buy the property for $1,550,000.</t>
  </si>
  <si>
    <t xml:space="preserve">     Multiply each year annual gross income by 5%</t>
  </si>
  <si>
    <t xml:space="preserve">      Increase each year gross income 9% by multiplying by 1.09</t>
  </si>
  <si>
    <t xml:space="preserve">      Increase each year gross income 5% by multiplying by 1.05</t>
  </si>
  <si>
    <t xml:space="preserve">    Vacancy &amp; Collection Loss (6%)</t>
  </si>
  <si>
    <t xml:space="preserve">      Increase each year expense 10% by multiplying by 1.10</t>
  </si>
  <si>
    <t xml:space="preserve">      Increase each year expense 5% by multiplying by 1.05</t>
  </si>
  <si>
    <t xml:space="preserve">      Increase each year expense 3% by multiplying by 1.03</t>
  </si>
  <si>
    <t xml:space="preserve">4th year income includes income from operations of $188,156 </t>
  </si>
  <si>
    <t>Rate = 8.0%</t>
  </si>
  <si>
    <t>PV = $575,000</t>
  </si>
  <si>
    <t>Rate = 3.9%/12</t>
  </si>
  <si>
    <t>PMT = $25,000</t>
  </si>
  <si>
    <t>n= 24</t>
  </si>
  <si>
    <t>Rate = 8%</t>
  </si>
  <si>
    <t>n= 5</t>
  </si>
  <si>
    <t>FV = $300,000</t>
  </si>
  <si>
    <t>PMT = $1,500</t>
  </si>
  <si>
    <t>n = 16</t>
  </si>
  <si>
    <t>n =  30</t>
  </si>
  <si>
    <r>
      <t xml:space="preserve">FV = </t>
    </r>
    <r>
      <rPr>
        <b/>
        <sz val="16"/>
        <color rgb="FFFF0000"/>
        <rFont val="Calibri"/>
        <family val="2"/>
        <scheme val="minor"/>
      </rPr>
      <t>-205</t>
    </r>
  </si>
  <si>
    <t>Rate = 4.7%/12</t>
  </si>
  <si>
    <t>PMT = $135,000*30%/12</t>
  </si>
  <si>
    <t>FV = $655,832</t>
  </si>
  <si>
    <t>n = 25</t>
  </si>
  <si>
    <t>PMT = $56,277</t>
  </si>
  <si>
    <t>Rate = 3%</t>
  </si>
  <si>
    <t>PV = $20,000</t>
  </si>
  <si>
    <t xml:space="preserve">    + $1,500,000 from proceeds of selling property  =  $1,788,156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</si>
</sst>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0.0%"/>
    <numFmt numFmtId="166" formatCode="_(&quot;$&quot;* #,##0_);_(&quot;$&quot;* \(#,##0\);_(&quot;$&quot;* &quot;-&quot;??_);_(@_)"/>
    <numFmt numFmtId="167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165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66" fontId="5" fillId="0" borderId="0" xfId="1" applyNumberFormat="1" applyFont="1"/>
    <xf numFmtId="0" fontId="11" fillId="0" borderId="0" xfId="0" applyFont="1"/>
    <xf numFmtId="166" fontId="0" fillId="0" borderId="0" xfId="1" applyNumberFormat="1" applyFont="1"/>
    <xf numFmtId="166" fontId="0" fillId="0" borderId="0" xfId="0" applyNumberFormat="1"/>
    <xf numFmtId="0" fontId="7" fillId="0" borderId="0" xfId="0" applyFont="1" applyAlignment="1">
      <alignment horizontal="center"/>
    </xf>
    <xf numFmtId="0" fontId="4" fillId="0" borderId="0" xfId="0" applyFont="1"/>
    <xf numFmtId="167" fontId="0" fillId="0" borderId="0" xfId="0" applyNumberFormat="1"/>
    <xf numFmtId="167" fontId="9" fillId="0" borderId="0" xfId="0" applyNumberFormat="1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64" fontId="8" fillId="0" borderId="0" xfId="0" applyNumberFormat="1" applyFont="1"/>
    <xf numFmtId="165" fontId="5" fillId="0" borderId="0" xfId="2" applyNumberFormat="1" applyFont="1" applyAlignment="1">
      <alignment horizontal="center"/>
    </xf>
    <xf numFmtId="0" fontId="3" fillId="0" borderId="0" xfId="0" applyFont="1"/>
    <xf numFmtId="166" fontId="17" fillId="0" borderId="0" xfId="0" applyNumberFormat="1" applyFont="1"/>
    <xf numFmtId="0" fontId="1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6" fontId="7" fillId="0" borderId="0" xfId="0" applyNumberFormat="1" applyFont="1"/>
    <xf numFmtId="8" fontId="18" fillId="0" borderId="0" xfId="0" applyNumberFormat="1" applyFont="1"/>
    <xf numFmtId="6" fontId="7" fillId="2" borderId="0" xfId="0" applyNumberFormat="1" applyFont="1" applyFill="1"/>
    <xf numFmtId="166" fontId="10" fillId="0" borderId="0" xfId="1" applyNumberFormat="1" applyFont="1" applyFill="1"/>
    <xf numFmtId="166" fontId="10" fillId="0" borderId="0" xfId="0" applyNumberFormat="1" applyFont="1"/>
    <xf numFmtId="166" fontId="10" fillId="0" borderId="0" xfId="0" applyNumberFormat="1" applyFont="1" applyFill="1"/>
    <xf numFmtId="166" fontId="10" fillId="0" borderId="0" xfId="1" applyNumberFormat="1" applyFont="1"/>
  </cellXfs>
  <cellStyles count="1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1200150</xdr:colOff>
      <xdr:row>0</xdr:row>
      <xdr:rowOff>66675</xdr:rowOff>
    </xdr:from>
    <xdr:ext cx="6724650" cy="593304"/>
    <xdr:sp macro="" textlink="">
      <xdr:nvSpPr>
        <xdr:cNvPr id="2" name="Rectangle 1"/>
        <xdr:cNvSpPr/>
      </xdr:nvSpPr>
      <xdr:spPr>
        <a:xfrm>
          <a:off x="1873250" y="66675"/>
          <a:ext cx="67246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Spring Midterm #2 Financial Functions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889000</xdr:rowOff>
    </xdr:from>
    <xdr:to>
      <xdr:col>11</xdr:col>
      <xdr:colOff>236818</xdr:colOff>
      <xdr:row>3</xdr:row>
      <xdr:rowOff>900207</xdr:rowOff>
    </xdr:to>
    <xdr:cxnSp macro="">
      <xdr:nvCxnSpPr>
        <xdr:cNvPr id="2" name="Straight Arrow Connector 1"/>
        <xdr:cNvCxnSpPr/>
      </xdr:nvCxnSpPr>
      <xdr:spPr>
        <a:xfrm flipV="1">
          <a:off x="825500" y="1536700"/>
          <a:ext cx="11590618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190500</xdr:colOff>
      <xdr:row>3</xdr:row>
      <xdr:rowOff>584200</xdr:rowOff>
    </xdr:from>
    <xdr:ext cx="1094530" cy="280205"/>
    <xdr:sp macro="" textlink="">
      <xdr:nvSpPr>
        <xdr:cNvPr id="3" name="TextBox 2"/>
        <xdr:cNvSpPr txBox="1"/>
      </xdr:nvSpPr>
      <xdr:spPr>
        <a:xfrm>
          <a:off x="974271" y="1248229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$20,000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685800</xdr:colOff>
      <xdr:row>3</xdr:row>
      <xdr:rowOff>901700</xdr:rowOff>
    </xdr:from>
    <xdr:to>
      <xdr:col>1</xdr:col>
      <xdr:colOff>685800</xdr:colOff>
      <xdr:row>3</xdr:row>
      <xdr:rowOff>1193053</xdr:rowOff>
    </xdr:to>
    <xdr:cxnSp macro="">
      <xdr:nvCxnSpPr>
        <xdr:cNvPr id="4" name="Straight Arrow Connector 3"/>
        <xdr:cNvCxnSpPr/>
      </xdr:nvCxnSpPr>
      <xdr:spPr>
        <a:xfrm>
          <a:off x="1511300" y="15494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266700</xdr:colOff>
      <xdr:row>3</xdr:row>
      <xdr:rowOff>1219200</xdr:rowOff>
    </xdr:from>
    <xdr:ext cx="1025040" cy="584776"/>
    <xdr:sp macro="" textlink="">
      <xdr:nvSpPr>
        <xdr:cNvPr id="5" name="TextBox 4"/>
        <xdr:cNvSpPr txBox="1"/>
      </xdr:nvSpPr>
      <xdr:spPr>
        <a:xfrm>
          <a:off x="1092200" y="18669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2</xdr:col>
      <xdr:colOff>12700</xdr:colOff>
      <xdr:row>3</xdr:row>
      <xdr:rowOff>685800</xdr:rowOff>
    </xdr:from>
    <xdr:to>
      <xdr:col>5</xdr:col>
      <xdr:colOff>51547</xdr:colOff>
      <xdr:row>3</xdr:row>
      <xdr:rowOff>853888</xdr:rowOff>
    </xdr:to>
    <xdr:sp macro="" textlink="">
      <xdr:nvSpPr>
        <xdr:cNvPr id="6" name="Right Arrow 5"/>
        <xdr:cNvSpPr/>
      </xdr:nvSpPr>
      <xdr:spPr>
        <a:xfrm>
          <a:off x="2578100" y="1333500"/>
          <a:ext cx="4153647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571500</xdr:colOff>
      <xdr:row>3</xdr:row>
      <xdr:rowOff>215900</xdr:rowOff>
    </xdr:from>
    <xdr:ext cx="2562047" cy="468077"/>
    <xdr:sp macro="" textlink="">
      <xdr:nvSpPr>
        <xdr:cNvPr id="7" name="TextBox 6"/>
        <xdr:cNvSpPr txBox="1"/>
      </xdr:nvSpPr>
      <xdr:spPr>
        <a:xfrm>
          <a:off x="3136900" y="863600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oneCellAnchor>
    <xdr:from>
      <xdr:col>5</xdr:col>
      <xdr:colOff>101600</xdr:colOff>
      <xdr:row>3</xdr:row>
      <xdr:rowOff>406400</xdr:rowOff>
    </xdr:from>
    <xdr:ext cx="1351973" cy="468077"/>
    <xdr:sp macro="" textlink="">
      <xdr:nvSpPr>
        <xdr:cNvPr id="8" name="TextBox 7"/>
        <xdr:cNvSpPr txBox="1"/>
      </xdr:nvSpPr>
      <xdr:spPr>
        <a:xfrm>
          <a:off x="6781800" y="1054100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$56,277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673100</xdr:colOff>
      <xdr:row>3</xdr:row>
      <xdr:rowOff>901700</xdr:rowOff>
    </xdr:from>
    <xdr:to>
      <xdr:col>5</xdr:col>
      <xdr:colOff>673100</xdr:colOff>
      <xdr:row>3</xdr:row>
      <xdr:rowOff>1193053</xdr:rowOff>
    </xdr:to>
    <xdr:cxnSp macro="">
      <xdr:nvCxnSpPr>
        <xdr:cNvPr id="9" name="Straight Arrow Connector 8"/>
        <xdr:cNvCxnSpPr/>
      </xdr:nvCxnSpPr>
      <xdr:spPr>
        <a:xfrm>
          <a:off x="7353300" y="15494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203200</xdr:colOff>
      <xdr:row>3</xdr:row>
      <xdr:rowOff>1219200</xdr:rowOff>
    </xdr:from>
    <xdr:ext cx="1025040" cy="584776"/>
    <xdr:sp macro="" textlink="">
      <xdr:nvSpPr>
        <xdr:cNvPr id="10" name="TextBox 9"/>
        <xdr:cNvSpPr txBox="1"/>
      </xdr:nvSpPr>
      <xdr:spPr>
        <a:xfrm>
          <a:off x="6883400" y="18669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660400</xdr:colOff>
      <xdr:row>8</xdr:row>
      <xdr:rowOff>952500</xdr:rowOff>
    </xdr:from>
    <xdr:to>
      <xdr:col>11</xdr:col>
      <xdr:colOff>60512</xdr:colOff>
      <xdr:row>8</xdr:row>
      <xdr:rowOff>974912</xdr:rowOff>
    </xdr:to>
    <xdr:cxnSp macro="">
      <xdr:nvCxnSpPr>
        <xdr:cNvPr id="11" name="Straight Arrow Connector 10"/>
        <xdr:cNvCxnSpPr/>
      </xdr:nvCxnSpPr>
      <xdr:spPr>
        <a:xfrm flipV="1">
          <a:off x="660400" y="4432300"/>
          <a:ext cx="11579412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475628</xdr:colOff>
      <xdr:row>8</xdr:row>
      <xdr:rowOff>406400</xdr:rowOff>
    </xdr:from>
    <xdr:ext cx="3703207" cy="492443"/>
    <xdr:sp macro="" textlink="">
      <xdr:nvSpPr>
        <xdr:cNvPr id="12" name="TextBox 11"/>
        <xdr:cNvSpPr txBox="1"/>
      </xdr:nvSpPr>
      <xdr:spPr>
        <a:xfrm>
          <a:off x="1301128" y="3886200"/>
          <a:ext cx="3703207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4</xdr:col>
      <xdr:colOff>875803</xdr:colOff>
      <xdr:row>8</xdr:row>
      <xdr:rowOff>482600</xdr:rowOff>
    </xdr:from>
    <xdr:ext cx="1073130" cy="461665"/>
    <xdr:sp macro="" textlink="">
      <xdr:nvSpPr>
        <xdr:cNvPr id="13" name="TextBox 12"/>
        <xdr:cNvSpPr txBox="1"/>
      </xdr:nvSpPr>
      <xdr:spPr>
        <a:xfrm>
          <a:off x="6184403" y="3962400"/>
          <a:ext cx="1073130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$1,131,531</a:t>
          </a:r>
        </a:p>
      </xdr:txBody>
    </xdr:sp>
    <xdr:clientData/>
  </xdr:oneCellAnchor>
  <xdr:twoCellAnchor>
    <xdr:from>
      <xdr:col>5</xdr:col>
      <xdr:colOff>12700</xdr:colOff>
      <xdr:row>8</xdr:row>
      <xdr:rowOff>965200</xdr:rowOff>
    </xdr:from>
    <xdr:to>
      <xdr:col>5</xdr:col>
      <xdr:colOff>12700</xdr:colOff>
      <xdr:row>8</xdr:row>
      <xdr:rowOff>1256553</xdr:rowOff>
    </xdr:to>
    <xdr:cxnSp macro="">
      <xdr:nvCxnSpPr>
        <xdr:cNvPr id="14" name="Straight Arrow Connector 13"/>
        <xdr:cNvCxnSpPr/>
      </xdr:nvCxnSpPr>
      <xdr:spPr>
        <a:xfrm>
          <a:off x="6692900" y="44450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901700</xdr:colOff>
      <xdr:row>8</xdr:row>
      <xdr:rowOff>1244600</xdr:rowOff>
    </xdr:from>
    <xdr:ext cx="1025040" cy="584776"/>
    <xdr:sp macro="" textlink="">
      <xdr:nvSpPr>
        <xdr:cNvPr id="15" name="TextBox 14"/>
        <xdr:cNvSpPr txBox="1"/>
      </xdr:nvSpPr>
      <xdr:spPr>
        <a:xfrm>
          <a:off x="6210300" y="47244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5</xdr:col>
      <xdr:colOff>965200</xdr:colOff>
      <xdr:row>8</xdr:row>
      <xdr:rowOff>660400</xdr:rowOff>
    </xdr:from>
    <xdr:to>
      <xdr:col>8</xdr:col>
      <xdr:colOff>4481</xdr:colOff>
      <xdr:row>8</xdr:row>
      <xdr:rowOff>850899</xdr:rowOff>
    </xdr:to>
    <xdr:sp macro="" textlink="">
      <xdr:nvSpPr>
        <xdr:cNvPr id="16" name="Right Arrow 15"/>
        <xdr:cNvSpPr/>
      </xdr:nvSpPr>
      <xdr:spPr>
        <a:xfrm flipH="1">
          <a:off x="7645400" y="4140200"/>
          <a:ext cx="2061881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191385</xdr:colOff>
      <xdr:row>8</xdr:row>
      <xdr:rowOff>469900</xdr:rowOff>
    </xdr:from>
    <xdr:ext cx="1292406" cy="468077"/>
    <xdr:sp macro="" textlink="">
      <xdr:nvSpPr>
        <xdr:cNvPr id="17" name="TextBox 16"/>
        <xdr:cNvSpPr txBox="1"/>
      </xdr:nvSpPr>
      <xdr:spPr>
        <a:xfrm>
          <a:off x="9030585" y="3822700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$56,277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12700</xdr:colOff>
      <xdr:row>8</xdr:row>
      <xdr:rowOff>977900</xdr:rowOff>
    </xdr:from>
    <xdr:to>
      <xdr:col>9</xdr:col>
      <xdr:colOff>12700</xdr:colOff>
      <xdr:row>8</xdr:row>
      <xdr:rowOff>1269253</xdr:rowOff>
    </xdr:to>
    <xdr:cxnSp macro="">
      <xdr:nvCxnSpPr>
        <xdr:cNvPr id="18" name="Straight Arrow Connector 17"/>
        <xdr:cNvCxnSpPr/>
      </xdr:nvCxnSpPr>
      <xdr:spPr>
        <a:xfrm>
          <a:off x="10541000" y="44577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381000</xdr:colOff>
      <xdr:row>8</xdr:row>
      <xdr:rowOff>1244600</xdr:rowOff>
    </xdr:from>
    <xdr:ext cx="1025040" cy="584776"/>
    <xdr:sp macro="" textlink="">
      <xdr:nvSpPr>
        <xdr:cNvPr id="19" name="TextBox 18"/>
        <xdr:cNvSpPr txBox="1"/>
      </xdr:nvSpPr>
      <xdr:spPr>
        <a:xfrm>
          <a:off x="10083800" y="47244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20;</a:t>
          </a:r>
        </a:p>
        <a:p>
          <a:r>
            <a:rPr lang="en-US" sz="1600" b="1" baseline="0">
              <a:solidFill>
                <a:srgbClr val="7030A0"/>
              </a:solidFill>
            </a:rPr>
            <a:t>age 85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6</xdr:col>
      <xdr:colOff>661896</xdr:colOff>
      <xdr:row>13</xdr:row>
      <xdr:rowOff>1429868</xdr:rowOff>
    </xdr:from>
    <xdr:ext cx="3523850" cy="342786"/>
    <xdr:sp macro="" textlink="">
      <xdr:nvSpPr>
        <xdr:cNvPr id="20" name="TextBox 19"/>
        <xdr:cNvSpPr txBox="1"/>
      </xdr:nvSpPr>
      <xdr:spPr>
        <a:xfrm>
          <a:off x="8713696" y="7398868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508000</xdr:colOff>
      <xdr:row>13</xdr:row>
      <xdr:rowOff>505011</xdr:rowOff>
    </xdr:from>
    <xdr:to>
      <xdr:col>15</xdr:col>
      <xdr:colOff>339911</xdr:colOff>
      <xdr:row>13</xdr:row>
      <xdr:rowOff>538629</xdr:rowOff>
    </xdr:to>
    <xdr:cxnSp macro="">
      <xdr:nvCxnSpPr>
        <xdr:cNvPr id="21" name="Straight Arrow Connector 20"/>
        <xdr:cNvCxnSpPr/>
      </xdr:nvCxnSpPr>
      <xdr:spPr>
        <a:xfrm flipV="1">
          <a:off x="508000" y="6474011"/>
          <a:ext cx="1531321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221389</xdr:colOff>
      <xdr:row>13</xdr:row>
      <xdr:rowOff>5229</xdr:rowOff>
    </xdr:from>
    <xdr:ext cx="1075230" cy="468077"/>
    <xdr:sp macro="" textlink="">
      <xdr:nvSpPr>
        <xdr:cNvPr id="22" name="TextBox 21"/>
        <xdr:cNvSpPr txBox="1"/>
      </xdr:nvSpPr>
      <xdr:spPr>
        <a:xfrm>
          <a:off x="9924189" y="597422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$655,832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13</xdr:row>
      <xdr:rowOff>537135</xdr:rowOff>
    </xdr:from>
    <xdr:to>
      <xdr:col>9</xdr:col>
      <xdr:colOff>0</xdr:colOff>
      <xdr:row>13</xdr:row>
      <xdr:rowOff>828488</xdr:rowOff>
    </xdr:to>
    <xdr:cxnSp macro="">
      <xdr:nvCxnSpPr>
        <xdr:cNvPr id="23" name="Straight Arrow Connector 22"/>
        <xdr:cNvCxnSpPr/>
      </xdr:nvCxnSpPr>
      <xdr:spPr>
        <a:xfrm>
          <a:off x="10528300" y="65061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315258</xdr:colOff>
      <xdr:row>13</xdr:row>
      <xdr:rowOff>852394</xdr:rowOff>
    </xdr:from>
    <xdr:ext cx="1025040" cy="584776"/>
    <xdr:sp macro="" textlink="">
      <xdr:nvSpPr>
        <xdr:cNvPr id="24" name="TextBox 23"/>
        <xdr:cNvSpPr txBox="1"/>
      </xdr:nvSpPr>
      <xdr:spPr>
        <a:xfrm>
          <a:off x="10018058" y="6821394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771712</xdr:colOff>
      <xdr:row>13</xdr:row>
      <xdr:rowOff>562535</xdr:rowOff>
    </xdr:from>
    <xdr:to>
      <xdr:col>1</xdr:col>
      <xdr:colOff>771712</xdr:colOff>
      <xdr:row>13</xdr:row>
      <xdr:rowOff>853888</xdr:rowOff>
    </xdr:to>
    <xdr:cxnSp macro="">
      <xdr:nvCxnSpPr>
        <xdr:cNvPr id="25" name="Straight Arrow Connector 24"/>
        <xdr:cNvCxnSpPr/>
      </xdr:nvCxnSpPr>
      <xdr:spPr>
        <a:xfrm>
          <a:off x="1597212" y="65315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295089</xdr:colOff>
      <xdr:row>13</xdr:row>
      <xdr:rowOff>889000</xdr:rowOff>
    </xdr:from>
    <xdr:ext cx="1025040" cy="584776"/>
    <xdr:sp macro="" textlink="">
      <xdr:nvSpPr>
        <xdr:cNvPr id="26" name="TextBox 25"/>
        <xdr:cNvSpPr txBox="1"/>
      </xdr:nvSpPr>
      <xdr:spPr>
        <a:xfrm>
          <a:off x="1120589" y="68580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83</xdr:colOff>
      <xdr:row>13</xdr:row>
      <xdr:rowOff>180789</xdr:rowOff>
    </xdr:from>
    <xdr:ext cx="2537169" cy="280205"/>
    <xdr:sp macro="" textlink="">
      <xdr:nvSpPr>
        <xdr:cNvPr id="27" name="TextBox 26"/>
        <xdr:cNvSpPr txBox="1"/>
      </xdr:nvSpPr>
      <xdr:spPr>
        <a:xfrm>
          <a:off x="2351397" y="6211475"/>
          <a:ext cx="253716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$4,744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623047</xdr:colOff>
      <xdr:row>13</xdr:row>
      <xdr:rowOff>174811</xdr:rowOff>
    </xdr:from>
    <xdr:to>
      <xdr:col>8</xdr:col>
      <xdr:colOff>141194</xdr:colOff>
      <xdr:row>13</xdr:row>
      <xdr:rowOff>410134</xdr:rowOff>
    </xdr:to>
    <xdr:sp macro="" textlink="">
      <xdr:nvSpPr>
        <xdr:cNvPr id="28" name="Right Arrow 27"/>
        <xdr:cNvSpPr/>
      </xdr:nvSpPr>
      <xdr:spPr>
        <a:xfrm flipH="1">
          <a:off x="7303247" y="6143811"/>
          <a:ext cx="254074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533400</xdr:colOff>
      <xdr:row>18</xdr:row>
      <xdr:rowOff>660400</xdr:rowOff>
    </xdr:from>
    <xdr:to>
      <xdr:col>15</xdr:col>
      <xdr:colOff>365311</xdr:colOff>
      <xdr:row>18</xdr:row>
      <xdr:rowOff>694018</xdr:rowOff>
    </xdr:to>
    <xdr:cxnSp macro="">
      <xdr:nvCxnSpPr>
        <xdr:cNvPr id="29" name="Straight Arrow Connector 28"/>
        <xdr:cNvCxnSpPr/>
      </xdr:nvCxnSpPr>
      <xdr:spPr>
        <a:xfrm flipV="1">
          <a:off x="533400" y="9105900"/>
          <a:ext cx="1531321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18</xdr:row>
      <xdr:rowOff>698500</xdr:rowOff>
    </xdr:from>
    <xdr:to>
      <xdr:col>1</xdr:col>
      <xdr:colOff>685800</xdr:colOff>
      <xdr:row>18</xdr:row>
      <xdr:rowOff>989853</xdr:rowOff>
    </xdr:to>
    <xdr:cxnSp macro="">
      <xdr:nvCxnSpPr>
        <xdr:cNvPr id="30" name="Straight Arrow Connector 29"/>
        <xdr:cNvCxnSpPr/>
      </xdr:nvCxnSpPr>
      <xdr:spPr>
        <a:xfrm>
          <a:off x="1511300" y="91440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241300</xdr:colOff>
      <xdr:row>18</xdr:row>
      <xdr:rowOff>1066800</xdr:rowOff>
    </xdr:from>
    <xdr:ext cx="1025040" cy="584776"/>
    <xdr:sp macro="" textlink="">
      <xdr:nvSpPr>
        <xdr:cNvPr id="31" name="TextBox 30"/>
        <xdr:cNvSpPr txBox="1"/>
      </xdr:nvSpPr>
      <xdr:spPr>
        <a:xfrm>
          <a:off x="1066800" y="95123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64424</xdr:colOff>
      <xdr:row>18</xdr:row>
      <xdr:rowOff>317500</xdr:rowOff>
    </xdr:from>
    <xdr:ext cx="2459199" cy="280205"/>
    <xdr:sp macro="" textlink="">
      <xdr:nvSpPr>
        <xdr:cNvPr id="32" name="TextBox 31"/>
        <xdr:cNvSpPr txBox="1"/>
      </xdr:nvSpPr>
      <xdr:spPr>
        <a:xfrm>
          <a:off x="2419004" y="9133840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$6,377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711200</xdr:colOff>
      <xdr:row>18</xdr:row>
      <xdr:rowOff>330200</xdr:rowOff>
    </xdr:from>
    <xdr:to>
      <xdr:col>8</xdr:col>
      <xdr:colOff>229347</xdr:colOff>
      <xdr:row>18</xdr:row>
      <xdr:rowOff>565523</xdr:rowOff>
    </xdr:to>
    <xdr:sp macro="" textlink="">
      <xdr:nvSpPr>
        <xdr:cNvPr id="33" name="Right Arrow 32"/>
        <xdr:cNvSpPr/>
      </xdr:nvSpPr>
      <xdr:spPr>
        <a:xfrm flipH="1">
          <a:off x="7391400" y="8775700"/>
          <a:ext cx="254074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381000</xdr:colOff>
      <xdr:row>18</xdr:row>
      <xdr:rowOff>139700</xdr:rowOff>
    </xdr:from>
    <xdr:ext cx="1075230" cy="468077"/>
    <xdr:sp macro="" textlink="">
      <xdr:nvSpPr>
        <xdr:cNvPr id="34" name="TextBox 33"/>
        <xdr:cNvSpPr txBox="1"/>
      </xdr:nvSpPr>
      <xdr:spPr>
        <a:xfrm>
          <a:off x="10083800" y="8585200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$602,400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304800</xdr:colOff>
      <xdr:row>18</xdr:row>
      <xdr:rowOff>749300</xdr:rowOff>
    </xdr:from>
    <xdr:ext cx="1025040" cy="584776"/>
    <xdr:sp macro="" textlink="">
      <xdr:nvSpPr>
        <xdr:cNvPr id="35" name="TextBox 34"/>
        <xdr:cNvSpPr txBox="1"/>
      </xdr:nvSpPr>
      <xdr:spPr>
        <a:xfrm>
          <a:off x="10007600" y="9194800"/>
          <a:ext cx="1025040" cy="5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7</xdr:col>
      <xdr:colOff>76200</xdr:colOff>
      <xdr:row>18</xdr:row>
      <xdr:rowOff>1409700</xdr:rowOff>
    </xdr:from>
    <xdr:ext cx="3523850" cy="342786"/>
    <xdr:sp macro="" textlink="">
      <xdr:nvSpPr>
        <xdr:cNvPr id="36" name="TextBox 35"/>
        <xdr:cNvSpPr txBox="1"/>
      </xdr:nvSpPr>
      <xdr:spPr>
        <a:xfrm>
          <a:off x="8953500" y="9855200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22</xdr:row>
      <xdr:rowOff>139700</xdr:rowOff>
    </xdr:from>
    <xdr:to>
      <xdr:col>5</xdr:col>
      <xdr:colOff>772459</xdr:colOff>
      <xdr:row>23</xdr:row>
      <xdr:rowOff>107577</xdr:rowOff>
    </xdr:to>
    <xdr:cxnSp macro="">
      <xdr:nvCxnSpPr>
        <xdr:cNvPr id="2" name="Straight Arrow Connector 1"/>
        <xdr:cNvCxnSpPr/>
      </xdr:nvCxnSpPr>
      <xdr:spPr>
        <a:xfrm flipV="1">
          <a:off x="5219700" y="4267200"/>
          <a:ext cx="683559" cy="145677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23906</xdr:colOff>
      <xdr:row>26</xdr:row>
      <xdr:rowOff>100854</xdr:rowOff>
    </xdr:from>
    <xdr:to>
      <xdr:col>6</xdr:col>
      <xdr:colOff>25400</xdr:colOff>
      <xdr:row>27</xdr:row>
      <xdr:rowOff>63500</xdr:rowOff>
    </xdr:to>
    <xdr:cxnSp macro="">
      <xdr:nvCxnSpPr>
        <xdr:cNvPr id="10" name="Straight Arrow Connector 9"/>
        <xdr:cNvCxnSpPr/>
      </xdr:nvCxnSpPr>
      <xdr:spPr>
        <a:xfrm>
          <a:off x="5154706" y="4990354"/>
          <a:ext cx="826994" cy="14044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3" zoomScale="70" zoomScaleNormal="70" workbookViewId="0">
      <selection activeCell="B25" sqref="B25"/>
    </sheetView>
  </sheetViews>
  <sheetFormatPr defaultColWidth="8.88671875" defaultRowHeight="14.4" x14ac:dyDescent="0.3"/>
  <cols>
    <col min="2" max="2" width="22.88671875" customWidth="1"/>
    <col min="3" max="5" width="15.6640625" customWidth="1"/>
    <col min="6" max="6" width="21.6640625" customWidth="1"/>
    <col min="7" max="7" width="15.6640625" customWidth="1"/>
  </cols>
  <sheetData>
    <row r="1" spans="1:11" ht="50.1" customHeight="1" x14ac:dyDescent="0.7">
      <c r="A1" s="1"/>
    </row>
    <row r="3" spans="1:11" ht="15.6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3.4" x14ac:dyDescent="0.45">
      <c r="A4" s="4" t="s">
        <v>1</v>
      </c>
      <c r="B4" s="6">
        <f>PMT(3.9%/12,30*12,575000)</f>
        <v>-2712.092174713956</v>
      </c>
      <c r="C4" t="s">
        <v>18</v>
      </c>
    </row>
    <row r="5" spans="1:11" x14ac:dyDescent="0.3">
      <c r="C5" t="s">
        <v>3</v>
      </c>
      <c r="D5" s="2" t="s">
        <v>81</v>
      </c>
      <c r="E5" s="2" t="s">
        <v>82</v>
      </c>
      <c r="F5" s="2" t="s">
        <v>16</v>
      </c>
    </row>
    <row r="6" spans="1:11" ht="24" customHeight="1" x14ac:dyDescent="0.3">
      <c r="D6" s="2"/>
      <c r="E6" s="2"/>
      <c r="F6" s="2"/>
    </row>
    <row r="7" spans="1:11" ht="23.4" x14ac:dyDescent="0.45">
      <c r="A7" s="4" t="s">
        <v>5</v>
      </c>
      <c r="B7" s="6">
        <f>PV(8%,24,25000)</f>
        <v>-263218.95709189167</v>
      </c>
      <c r="C7" t="s">
        <v>6</v>
      </c>
    </row>
    <row r="8" spans="1:11" x14ac:dyDescent="0.3">
      <c r="C8" t="s">
        <v>7</v>
      </c>
      <c r="D8" s="2" t="s">
        <v>85</v>
      </c>
      <c r="E8" s="2" t="s">
        <v>84</v>
      </c>
      <c r="F8" s="2" t="s">
        <v>83</v>
      </c>
    </row>
    <row r="9" spans="1:11" ht="23.4" x14ac:dyDescent="0.45">
      <c r="A9" s="4" t="s">
        <v>8</v>
      </c>
      <c r="B9" s="6">
        <f>PV(8%,5,,300000)</f>
        <v>-204174.9591101259</v>
      </c>
      <c r="C9" t="s">
        <v>6</v>
      </c>
    </row>
    <row r="10" spans="1:11" x14ac:dyDescent="0.3">
      <c r="C10" t="s">
        <v>7</v>
      </c>
      <c r="D10" s="2" t="s">
        <v>85</v>
      </c>
      <c r="E10" s="2" t="s">
        <v>86</v>
      </c>
      <c r="F10" s="2" t="s">
        <v>87</v>
      </c>
    </row>
    <row r="11" spans="1:11" ht="23.4" x14ac:dyDescent="0.45">
      <c r="A11" s="4" t="s">
        <v>9</v>
      </c>
      <c r="B11" s="3" t="s">
        <v>70</v>
      </c>
    </row>
    <row r="12" spans="1:11" ht="31.8" customHeight="1" x14ac:dyDescent="0.3"/>
    <row r="13" spans="1:11" ht="23.4" x14ac:dyDescent="0.45">
      <c r="A13" s="4" t="s">
        <v>10</v>
      </c>
      <c r="B13" s="6">
        <f>PV(7%,16,1500,20000)</f>
        <v>-20944.664860290573</v>
      </c>
      <c r="C13" t="s">
        <v>11</v>
      </c>
    </row>
    <row r="14" spans="1:11" x14ac:dyDescent="0.3">
      <c r="C14" t="s">
        <v>7</v>
      </c>
      <c r="D14" s="2" t="s">
        <v>12</v>
      </c>
      <c r="E14" s="2" t="s">
        <v>89</v>
      </c>
      <c r="F14" s="2" t="s">
        <v>88</v>
      </c>
      <c r="G14" s="2" t="s">
        <v>13</v>
      </c>
    </row>
    <row r="15" spans="1:11" ht="24.6" customHeight="1" x14ac:dyDescent="0.3">
      <c r="D15" s="2"/>
      <c r="E15" s="2"/>
      <c r="F15" s="2"/>
      <c r="G15" s="2"/>
    </row>
    <row r="16" spans="1:11" ht="23.4" x14ac:dyDescent="0.45">
      <c r="A16" s="4" t="s">
        <v>14</v>
      </c>
      <c r="B16" s="5">
        <f>RATE(2000-1970,,100,-205)</f>
        <v>2.4216564580668128E-2</v>
      </c>
      <c r="C16" t="s">
        <v>2</v>
      </c>
    </row>
    <row r="17" spans="1:7" ht="21" x14ac:dyDescent="0.4">
      <c r="C17" t="s">
        <v>3</v>
      </c>
      <c r="D17" s="2" t="s">
        <v>90</v>
      </c>
      <c r="E17" s="2" t="s">
        <v>4</v>
      </c>
      <c r="F17" s="2" t="s">
        <v>91</v>
      </c>
    </row>
    <row r="18" spans="1:7" x14ac:dyDescent="0.3">
      <c r="D18" s="2"/>
      <c r="E18" s="2"/>
      <c r="F18" s="2"/>
      <c r="G18" s="2"/>
    </row>
    <row r="19" spans="1:7" ht="23.4" x14ac:dyDescent="0.45">
      <c r="A19" s="4" t="s">
        <v>17</v>
      </c>
      <c r="B19" s="6">
        <f>PV(4.7%/12,30*12,135000*30%/12)</f>
        <v>-650743.14648378536</v>
      </c>
      <c r="C19" t="s">
        <v>15</v>
      </c>
    </row>
    <row r="20" spans="1:7" x14ac:dyDescent="0.3">
      <c r="C20" t="s">
        <v>7</v>
      </c>
      <c r="D20" s="2" t="s">
        <v>92</v>
      </c>
      <c r="E20" s="2" t="s">
        <v>16</v>
      </c>
      <c r="F20" s="2" t="s">
        <v>93</v>
      </c>
    </row>
    <row r="37" spans="1:1" ht="18" x14ac:dyDescent="0.35">
      <c r="A37" s="4"/>
    </row>
  </sheetData>
  <mergeCells count="1">
    <mergeCell ref="A3:K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1" zoomScale="80" zoomScaleNormal="80" workbookViewId="0">
      <selection activeCell="J5" sqref="J5"/>
    </sheetView>
  </sheetViews>
  <sheetFormatPr defaultColWidth="11.44140625" defaultRowHeight="14.4" x14ac:dyDescent="0.3"/>
  <cols>
    <col min="2" max="2" width="22.88671875" customWidth="1"/>
    <col min="3" max="6" width="18" customWidth="1"/>
  </cols>
  <sheetData>
    <row r="1" spans="1:10" ht="23.4" x14ac:dyDescent="0.45">
      <c r="A1" s="4" t="s">
        <v>19</v>
      </c>
      <c r="B1" s="6">
        <f>FV(3%,35,,20000)</f>
        <v>-56277.249087430449</v>
      </c>
      <c r="C1" t="s">
        <v>20</v>
      </c>
    </row>
    <row r="2" spans="1:10" x14ac:dyDescent="0.3">
      <c r="C2" t="s">
        <v>24</v>
      </c>
    </row>
    <row r="3" spans="1:10" x14ac:dyDescent="0.3">
      <c r="C3" t="s">
        <v>7</v>
      </c>
      <c r="D3" s="2" t="s">
        <v>21</v>
      </c>
      <c r="E3" s="2" t="s">
        <v>97</v>
      </c>
      <c r="F3" s="2" t="s">
        <v>98</v>
      </c>
    </row>
    <row r="4" spans="1:10" ht="144" customHeight="1" x14ac:dyDescent="0.3">
      <c r="D4" s="2"/>
      <c r="E4" s="2"/>
      <c r="F4" s="2"/>
    </row>
    <row r="5" spans="1:10" x14ac:dyDescent="0.3">
      <c r="D5" s="2"/>
      <c r="E5" s="2"/>
      <c r="F5" s="2"/>
    </row>
    <row r="6" spans="1:10" ht="23.4" x14ac:dyDescent="0.45">
      <c r="A6" s="4" t="s">
        <v>22</v>
      </c>
      <c r="B6" s="7">
        <f>PV(7%,25,B1)</f>
        <v>655831.60328367387</v>
      </c>
      <c r="C6" s="8" t="s">
        <v>23</v>
      </c>
    </row>
    <row r="7" spans="1:10" x14ac:dyDescent="0.3">
      <c r="C7" t="s">
        <v>25</v>
      </c>
    </row>
    <row r="8" spans="1:10" ht="15.6" x14ac:dyDescent="0.3">
      <c r="C8" t="s">
        <v>7</v>
      </c>
      <c r="D8" s="2" t="s">
        <v>95</v>
      </c>
      <c r="E8" s="2" t="s">
        <v>12</v>
      </c>
      <c r="F8" s="2" t="s">
        <v>96</v>
      </c>
      <c r="J8" s="21" t="s">
        <v>69</v>
      </c>
    </row>
    <row r="9" spans="1:10" ht="144" customHeight="1" x14ac:dyDescent="0.3">
      <c r="D9" s="2"/>
      <c r="E9" s="2"/>
      <c r="F9" s="2"/>
    </row>
    <row r="10" spans="1:10" x14ac:dyDescent="0.3">
      <c r="D10" s="2"/>
      <c r="E10" s="2"/>
      <c r="F10" s="2"/>
    </row>
    <row r="11" spans="1:10" ht="23.4" x14ac:dyDescent="0.45">
      <c r="A11" s="4" t="s">
        <v>26</v>
      </c>
      <c r="B11" s="7">
        <f>PMT(7%,35,,B6)</f>
        <v>-4744.2593546952048</v>
      </c>
      <c r="C11" t="s">
        <v>27</v>
      </c>
    </row>
    <row r="12" spans="1:10" x14ac:dyDescent="0.3">
      <c r="C12" t="s">
        <v>28</v>
      </c>
    </row>
    <row r="13" spans="1:10" x14ac:dyDescent="0.3">
      <c r="C13" t="s">
        <v>7</v>
      </c>
      <c r="D13" s="2" t="s">
        <v>94</v>
      </c>
      <c r="E13" s="2" t="s">
        <v>12</v>
      </c>
      <c r="F13" s="2" t="s">
        <v>21</v>
      </c>
    </row>
    <row r="14" spans="1:10" ht="144" customHeight="1" x14ac:dyDescent="0.3">
      <c r="A14" s="8"/>
      <c r="B14" s="15"/>
      <c r="C14" s="15"/>
      <c r="D14" s="15"/>
      <c r="E14" s="15"/>
      <c r="F14" s="15"/>
    </row>
    <row r="15" spans="1:10" x14ac:dyDescent="0.3">
      <c r="D15" s="2"/>
      <c r="E15" s="2"/>
      <c r="F15" s="2"/>
    </row>
    <row r="16" spans="1:10" ht="23.4" x14ac:dyDescent="0.45">
      <c r="A16" s="4" t="s">
        <v>29</v>
      </c>
      <c r="B16" s="7"/>
      <c r="C16" s="28">
        <f>FV(3%,30,,20000)</f>
        <v>-48545.249423793182</v>
      </c>
      <c r="D16" s="29">
        <f>PV(7%,30,C16)</f>
        <v>602399.99936341355</v>
      </c>
      <c r="E16" s="30">
        <f>PMT(7%,30,,D16)</f>
        <v>-6377.2494683542191</v>
      </c>
    </row>
    <row r="17" spans="1:6" s="27" customFormat="1" ht="23.4" x14ac:dyDescent="0.45">
      <c r="A17" s="26"/>
      <c r="B17" s="7"/>
    </row>
    <row r="18" spans="1:6" x14ac:dyDescent="0.3">
      <c r="D18" s="2"/>
      <c r="E18" s="2"/>
      <c r="F18" s="2"/>
    </row>
    <row r="19" spans="1:6" ht="144" customHeight="1" x14ac:dyDescent="0.3">
      <c r="D19" s="2"/>
      <c r="E19" s="2"/>
      <c r="F19" s="2"/>
    </row>
    <row r="20" spans="1:6" x14ac:dyDescent="0.3">
      <c r="D20" s="2"/>
      <c r="E20" s="2"/>
      <c r="F20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B14" zoomScale="90" zoomScaleNormal="90" workbookViewId="0">
      <selection activeCell="B29" sqref="B29"/>
    </sheetView>
  </sheetViews>
  <sheetFormatPr defaultColWidth="11.44140625" defaultRowHeight="14.4" x14ac:dyDescent="0.3"/>
  <cols>
    <col min="2" max="2" width="24" customWidth="1"/>
    <col min="5" max="5" width="13.21875" customWidth="1"/>
  </cols>
  <sheetData>
    <row r="1" spans="1:9" ht="18" x14ac:dyDescent="0.35">
      <c r="A1" s="4" t="s">
        <v>30</v>
      </c>
      <c r="E1" s="11" t="s">
        <v>31</v>
      </c>
      <c r="F1" s="11" t="s">
        <v>32</v>
      </c>
      <c r="G1" s="11" t="s">
        <v>33</v>
      </c>
      <c r="H1" s="11" t="s">
        <v>34</v>
      </c>
    </row>
    <row r="2" spans="1:9" ht="15.6" x14ac:dyDescent="0.3">
      <c r="B2" s="12" t="s">
        <v>35</v>
      </c>
      <c r="E2" s="13"/>
      <c r="F2" s="13"/>
      <c r="G2" s="13"/>
      <c r="H2" s="14"/>
    </row>
    <row r="3" spans="1:9" x14ac:dyDescent="0.3">
      <c r="B3" s="15" t="s">
        <v>36</v>
      </c>
      <c r="E3" s="9">
        <f>1000*12*5</f>
        <v>60000</v>
      </c>
      <c r="F3" s="9">
        <f>E3*1.09</f>
        <v>65400.000000000007</v>
      </c>
      <c r="G3" s="9">
        <f t="shared" ref="G3:H3" si="0">F3*1.09</f>
        <v>71286.000000000015</v>
      </c>
      <c r="H3" s="34">
        <f t="shared" si="0"/>
        <v>77701.74000000002</v>
      </c>
      <c r="I3" s="17" t="s">
        <v>73</v>
      </c>
    </row>
    <row r="4" spans="1:9" x14ac:dyDescent="0.3">
      <c r="B4" s="16" t="s">
        <v>37</v>
      </c>
      <c r="E4" s="9">
        <f>9*1250*12</f>
        <v>135000</v>
      </c>
      <c r="F4" s="9">
        <f>E4*1.09</f>
        <v>147150</v>
      </c>
      <c r="G4" s="9">
        <f t="shared" ref="G4:H4" si="1">F4*1.09</f>
        <v>160393.5</v>
      </c>
      <c r="H4" s="34">
        <f t="shared" si="1"/>
        <v>174828.91500000001</v>
      </c>
      <c r="I4" s="17" t="s">
        <v>73</v>
      </c>
    </row>
    <row r="5" spans="1:9" x14ac:dyDescent="0.3">
      <c r="B5" s="16" t="s">
        <v>38</v>
      </c>
      <c r="E5" s="9">
        <v>500</v>
      </c>
      <c r="F5" s="9">
        <f>E5*1.05</f>
        <v>525</v>
      </c>
      <c r="G5" s="9">
        <f t="shared" ref="G5:H5" si="2">F5*1.05</f>
        <v>551.25</v>
      </c>
      <c r="H5" s="34">
        <f t="shared" si="2"/>
        <v>578.8125</v>
      </c>
      <c r="I5" s="17" t="s">
        <v>74</v>
      </c>
    </row>
    <row r="6" spans="1:9" x14ac:dyDescent="0.3">
      <c r="B6" s="16" t="s">
        <v>39</v>
      </c>
      <c r="E6" s="9">
        <f>E3+E4+E5</f>
        <v>195500</v>
      </c>
      <c r="F6" s="9">
        <f t="shared" ref="F6:H6" si="3">F3+F4+F5</f>
        <v>213075</v>
      </c>
      <c r="G6" s="9">
        <f t="shared" si="3"/>
        <v>232230.75</v>
      </c>
      <c r="H6" s="31">
        <f t="shared" si="3"/>
        <v>253109.46750000003</v>
      </c>
      <c r="I6" s="17" t="s">
        <v>50</v>
      </c>
    </row>
    <row r="7" spans="1:9" x14ac:dyDescent="0.3">
      <c r="B7" s="16" t="s">
        <v>75</v>
      </c>
      <c r="E7" s="9">
        <f>E6*6%</f>
        <v>11730</v>
      </c>
      <c r="F7" s="9">
        <f t="shared" ref="F7:H7" si="4">F6*6%</f>
        <v>12784.5</v>
      </c>
      <c r="G7" s="9">
        <f t="shared" si="4"/>
        <v>13933.844999999999</v>
      </c>
      <c r="H7" s="34">
        <f t="shared" si="4"/>
        <v>15186.568050000002</v>
      </c>
      <c r="I7" s="17" t="s">
        <v>72</v>
      </c>
    </row>
    <row r="8" spans="1:9" ht="15.6" x14ac:dyDescent="0.3">
      <c r="B8" s="12" t="s">
        <v>40</v>
      </c>
      <c r="E8" s="9">
        <f>E6-E7</f>
        <v>183770</v>
      </c>
      <c r="F8" s="9">
        <f t="shared" ref="F8:H8" si="5">F6-F7</f>
        <v>200290.5</v>
      </c>
      <c r="G8" s="9">
        <f t="shared" si="5"/>
        <v>218296.905</v>
      </c>
      <c r="H8" s="31">
        <f t="shared" si="5"/>
        <v>237922.89945000003</v>
      </c>
      <c r="I8" s="17" t="s">
        <v>51</v>
      </c>
    </row>
    <row r="9" spans="1:9" x14ac:dyDescent="0.3">
      <c r="B9" s="15"/>
      <c r="E9" s="9"/>
      <c r="F9" s="9"/>
      <c r="G9" s="9"/>
      <c r="H9" s="31"/>
    </row>
    <row r="10" spans="1:9" ht="15.6" x14ac:dyDescent="0.3">
      <c r="B10" s="12" t="s">
        <v>41</v>
      </c>
      <c r="E10" s="10"/>
      <c r="F10" s="10"/>
      <c r="G10" s="10"/>
      <c r="H10" s="32"/>
    </row>
    <row r="11" spans="1:9" x14ac:dyDescent="0.3">
      <c r="B11" s="16" t="s">
        <v>42</v>
      </c>
      <c r="E11" s="9">
        <v>8000</v>
      </c>
      <c r="F11" s="9">
        <f>E11*1.02</f>
        <v>8160</v>
      </c>
      <c r="G11" s="9">
        <f t="shared" ref="G11:H11" si="6">F11*1.02</f>
        <v>8323.2000000000007</v>
      </c>
      <c r="H11" s="31">
        <f t="shared" si="6"/>
        <v>8489.6640000000007</v>
      </c>
      <c r="I11" s="17" t="s">
        <v>52</v>
      </c>
    </row>
    <row r="12" spans="1:9" x14ac:dyDescent="0.3">
      <c r="B12" s="16" t="s">
        <v>43</v>
      </c>
      <c r="E12" s="9">
        <v>5000</v>
      </c>
      <c r="F12" s="9">
        <f>E12*1.04</f>
        <v>5200</v>
      </c>
      <c r="G12" s="9">
        <f t="shared" ref="G12:H12" si="7">F12*1.04</f>
        <v>5408</v>
      </c>
      <c r="H12" s="34">
        <f t="shared" si="7"/>
        <v>5624.3200000000006</v>
      </c>
      <c r="I12" s="17" t="s">
        <v>53</v>
      </c>
    </row>
    <row r="13" spans="1:9" x14ac:dyDescent="0.3">
      <c r="B13" s="16" t="s">
        <v>44</v>
      </c>
      <c r="E13" s="9">
        <v>15000</v>
      </c>
      <c r="F13" s="9">
        <f>E13*1.1</f>
        <v>16500</v>
      </c>
      <c r="G13" s="9">
        <f t="shared" ref="G13:H13" si="8">F13*1.1</f>
        <v>18150</v>
      </c>
      <c r="H13" s="34">
        <f t="shared" si="8"/>
        <v>19965</v>
      </c>
      <c r="I13" s="17" t="s">
        <v>76</v>
      </c>
    </row>
    <row r="14" spans="1:9" x14ac:dyDescent="0.3">
      <c r="B14" s="16" t="s">
        <v>45</v>
      </c>
      <c r="E14" s="9">
        <v>6000</v>
      </c>
      <c r="F14" s="9">
        <f>E14*1.05</f>
        <v>6300</v>
      </c>
      <c r="G14" s="9">
        <f t="shared" ref="G14:H14" si="9">F14*1.05</f>
        <v>6615</v>
      </c>
      <c r="H14" s="31">
        <f t="shared" si="9"/>
        <v>6945.75</v>
      </c>
      <c r="I14" s="17" t="s">
        <v>77</v>
      </c>
    </row>
    <row r="15" spans="1:9" x14ac:dyDescent="0.3">
      <c r="B15" s="16" t="s">
        <v>46</v>
      </c>
      <c r="E15" s="9">
        <v>8000</v>
      </c>
      <c r="F15" s="9">
        <f>E15*1.03</f>
        <v>8240</v>
      </c>
      <c r="G15" s="9">
        <f t="shared" ref="G15:H15" si="10">F15*1.03</f>
        <v>8487.2000000000007</v>
      </c>
      <c r="H15" s="34">
        <f t="shared" si="10"/>
        <v>8741.8160000000007</v>
      </c>
      <c r="I15" s="17" t="s">
        <v>78</v>
      </c>
    </row>
    <row r="16" spans="1:9" x14ac:dyDescent="0.3">
      <c r="B16" s="16" t="s">
        <v>47</v>
      </c>
      <c r="E16" s="9">
        <f>E11+E12+E13+E14+E15</f>
        <v>42000</v>
      </c>
      <c r="F16" s="9">
        <f t="shared" ref="F16:H16" si="11">F11+F12+F13+F14+F15</f>
        <v>44400</v>
      </c>
      <c r="G16" s="9">
        <f t="shared" si="11"/>
        <v>46983.399999999994</v>
      </c>
      <c r="H16" s="31">
        <f t="shared" si="11"/>
        <v>49766.549999999996</v>
      </c>
      <c r="I16" s="17" t="s">
        <v>54</v>
      </c>
    </row>
    <row r="17" spans="1:9" x14ac:dyDescent="0.3">
      <c r="B17" s="16"/>
      <c r="E17" s="10"/>
      <c r="F17" s="10"/>
      <c r="G17" s="10"/>
      <c r="H17" s="32"/>
    </row>
    <row r="18" spans="1:9" ht="15.6" x14ac:dyDescent="0.3">
      <c r="B18" s="12" t="s">
        <v>48</v>
      </c>
      <c r="E18" s="22">
        <f>E8-E16</f>
        <v>141770</v>
      </c>
      <c r="F18" s="22">
        <f>F8-F16</f>
        <v>155890.5</v>
      </c>
      <c r="G18" s="22">
        <f>G8-G16</f>
        <v>171313.505</v>
      </c>
      <c r="H18" s="33">
        <f>H8-H16</f>
        <v>188156.34945000004</v>
      </c>
      <c r="I18" s="17" t="s">
        <v>55</v>
      </c>
    </row>
    <row r="19" spans="1:9" x14ac:dyDescent="0.3">
      <c r="E19" s="10"/>
      <c r="F19" s="10"/>
      <c r="G19" s="10"/>
      <c r="H19" s="10"/>
    </row>
    <row r="20" spans="1:9" ht="23.4" x14ac:dyDescent="0.45">
      <c r="A20" s="4" t="s">
        <v>49</v>
      </c>
      <c r="B20" s="7">
        <f>NPV(8%,E21:E24)</f>
        <v>1641758.9925095753</v>
      </c>
      <c r="C20" t="s">
        <v>56</v>
      </c>
    </row>
    <row r="21" spans="1:9" x14ac:dyDescent="0.3">
      <c r="C21" t="s">
        <v>57</v>
      </c>
      <c r="D21" t="s">
        <v>58</v>
      </c>
      <c r="E21" s="10">
        <f>E18</f>
        <v>141770</v>
      </c>
      <c r="F21" t="s">
        <v>80</v>
      </c>
    </row>
    <row r="22" spans="1:9" x14ac:dyDescent="0.3">
      <c r="D22" t="s">
        <v>59</v>
      </c>
      <c r="E22" s="10">
        <f>F18</f>
        <v>155890.5</v>
      </c>
    </row>
    <row r="23" spans="1:9" x14ac:dyDescent="0.3">
      <c r="D23" t="s">
        <v>60</v>
      </c>
      <c r="E23" s="10">
        <f>G18</f>
        <v>171313.505</v>
      </c>
      <c r="G23" s="18" t="s">
        <v>79</v>
      </c>
    </row>
    <row r="24" spans="1:9" x14ac:dyDescent="0.3">
      <c r="D24" t="s">
        <v>61</v>
      </c>
      <c r="E24" s="10">
        <f>H18+1500000</f>
        <v>1688156.3494500001</v>
      </c>
      <c r="G24" s="18" t="s">
        <v>99</v>
      </c>
    </row>
    <row r="26" spans="1:9" ht="23.4" x14ac:dyDescent="0.45">
      <c r="A26" s="4" t="s">
        <v>62</v>
      </c>
      <c r="B26" s="20">
        <f>IRR(E27:E31)</f>
        <v>9.7857051280985319E-2</v>
      </c>
      <c r="C26" t="s">
        <v>63</v>
      </c>
    </row>
    <row r="27" spans="1:9" x14ac:dyDescent="0.3">
      <c r="C27" t="s">
        <v>64</v>
      </c>
      <c r="D27" t="s">
        <v>65</v>
      </c>
      <c r="E27" s="19">
        <v>-1550000</v>
      </c>
      <c r="G27" s="23" t="s">
        <v>71</v>
      </c>
    </row>
    <row r="28" spans="1:9" x14ac:dyDescent="0.3">
      <c r="D28" t="s">
        <v>58</v>
      </c>
      <c r="E28" s="10">
        <f>E18</f>
        <v>141770</v>
      </c>
      <c r="G28" s="8" t="s">
        <v>66</v>
      </c>
    </row>
    <row r="29" spans="1:9" x14ac:dyDescent="0.3">
      <c r="D29" t="s">
        <v>59</v>
      </c>
      <c r="E29" s="10">
        <f>F18</f>
        <v>155890.5</v>
      </c>
    </row>
    <row r="30" spans="1:9" x14ac:dyDescent="0.3">
      <c r="D30" t="s">
        <v>60</v>
      </c>
      <c r="E30" s="10">
        <f>G18</f>
        <v>171313.505</v>
      </c>
      <c r="G30" s="8" t="s">
        <v>67</v>
      </c>
    </row>
    <row r="31" spans="1:9" x14ac:dyDescent="0.3">
      <c r="D31" t="s">
        <v>61</v>
      </c>
      <c r="E31" s="10">
        <f>E24</f>
        <v>1688156.3494500001</v>
      </c>
      <c r="G31" s="8" t="s">
        <v>68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 1- 5</vt:lpstr>
      <vt:lpstr># 6 A-D</vt:lpstr>
      <vt:lpstr># 7 - 9</vt:lpstr>
      <vt:lpstr>BONUS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2015-04-21T20:35:33Z</dcterms:created>
  <dcterms:modified xsi:type="dcterms:W3CDTF">2015-05-19T19:32:37Z</dcterms:modified>
</cp:coreProperties>
</file>