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408" activeTab="2"/>
  </bookViews>
  <sheets>
    <sheet name="# 1- 5" sheetId="1" r:id="rId1"/>
    <sheet name="# 6 A-D" sheetId="2" r:id="rId2"/>
    <sheet name="# 7 - 9" sheetId="3" r:id="rId3"/>
    <sheet name="BONUS" sheetId="4" r:id="rId4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3" l="1"/>
  <c r="F7" i="3"/>
  <c r="G7" i="3"/>
  <c r="H7" i="3"/>
  <c r="F5" i="3"/>
  <c r="G4" i="3"/>
  <c r="H4" i="3"/>
  <c r="F4" i="3"/>
  <c r="G3" i="3"/>
  <c r="H3" i="3"/>
  <c r="F3" i="3"/>
  <c r="B5" i="1"/>
  <c r="B10" i="1"/>
  <c r="B8" i="1"/>
  <c r="B1" i="2"/>
  <c r="B6" i="2"/>
  <c r="B16" i="2"/>
  <c r="B11" i="2"/>
  <c r="B20" i="1"/>
  <c r="B17" i="1"/>
  <c r="B14" i="1"/>
  <c r="E3" i="3"/>
  <c r="E4" i="3"/>
  <c r="G5" i="3"/>
  <c r="H5" i="3"/>
  <c r="H6" i="3"/>
  <c r="H8" i="3"/>
  <c r="F11" i="3"/>
  <c r="G11" i="3"/>
  <c r="H11" i="3"/>
  <c r="E12" i="3"/>
  <c r="F12" i="3"/>
  <c r="G12" i="3"/>
  <c r="H12" i="3"/>
  <c r="F13" i="3"/>
  <c r="G13" i="3"/>
  <c r="H13" i="3"/>
  <c r="F14" i="3"/>
  <c r="G14" i="3"/>
  <c r="H14" i="3"/>
  <c r="F15" i="3"/>
  <c r="G15" i="3"/>
  <c r="H15" i="3"/>
  <c r="G6" i="3"/>
  <c r="G8" i="3"/>
  <c r="F6" i="3"/>
  <c r="F8" i="3"/>
  <c r="E6" i="3"/>
  <c r="E8" i="3"/>
  <c r="E16" i="3"/>
  <c r="E18" i="3"/>
  <c r="E28" i="3"/>
  <c r="E21" i="3"/>
  <c r="F16" i="3"/>
  <c r="F18" i="3"/>
  <c r="E29" i="3"/>
  <c r="H16" i="3"/>
  <c r="H18" i="3"/>
  <c r="E24" i="3"/>
  <c r="E31" i="3"/>
  <c r="G16" i="3"/>
  <c r="G18" i="3"/>
  <c r="E23" i="3"/>
  <c r="E30" i="3"/>
  <c r="B26" i="3"/>
  <c r="E22" i="3"/>
  <c r="B20" i="3"/>
</calcChain>
</file>

<file path=xl/sharedStrings.xml><?xml version="1.0" encoding="utf-8"?>
<sst xmlns="http://schemas.openxmlformats.org/spreadsheetml/2006/main" count="123" uniqueCount="104">
  <si>
    <t>If you understand these problems, you'll do great on the Finals</t>
  </si>
  <si>
    <t>#1</t>
  </si>
  <si>
    <t>Output = Rate "compounded annual rate of inflation measured by this index"</t>
  </si>
  <si>
    <t>Inputs:</t>
  </si>
  <si>
    <t>PV = 100</t>
  </si>
  <si>
    <t>#2A</t>
  </si>
  <si>
    <t>Output = PV "find the present value"</t>
  </si>
  <si>
    <t xml:space="preserve">Inputs: </t>
  </si>
  <si>
    <t>n= 8</t>
  </si>
  <si>
    <t>#2B</t>
  </si>
  <si>
    <t>n= 6</t>
  </si>
  <si>
    <t>#2C</t>
  </si>
  <si>
    <t>#3</t>
  </si>
  <si>
    <t>Output = PV "how much should an investor pay"</t>
  </si>
  <si>
    <t>Rate = 7%</t>
  </si>
  <si>
    <t>n = 11</t>
  </si>
  <si>
    <t>PMT = $1,400</t>
  </si>
  <si>
    <t>FV = $20,000</t>
  </si>
  <si>
    <t>#4</t>
  </si>
  <si>
    <t>Output = PV "how much you can borrow" , loan amount</t>
  </si>
  <si>
    <t>Rate = 5.1%/12</t>
  </si>
  <si>
    <t>n = 30*12</t>
  </si>
  <si>
    <t>PMT = $100,000*33%/12</t>
  </si>
  <si>
    <t>#5</t>
  </si>
  <si>
    <t>Output = PMT "monthly payment"</t>
  </si>
  <si>
    <t>PV = $250,000</t>
  </si>
  <si>
    <t>Rate = 4.9%/12</t>
  </si>
  <si>
    <t>n = 15*12</t>
  </si>
  <si>
    <t>#6A</t>
  </si>
  <si>
    <t>Determine Target Retirement Income:</t>
  </si>
  <si>
    <t>n = 35</t>
  </si>
  <si>
    <t>Rate = 4%</t>
  </si>
  <si>
    <t>PV = $25,000</t>
  </si>
  <si>
    <t>#6B</t>
  </si>
  <si>
    <t>Determine Target Retirement Savings:</t>
  </si>
  <si>
    <t xml:space="preserve">Output = FV   "inflation-adjusted value when you reach the age of 65 years" </t>
  </si>
  <si>
    <t>Output = PV  "How much savings "       (Note this question assumes you are now 65 years old, so "present" is now Year 30.)</t>
  </si>
  <si>
    <t>n = 20</t>
  </si>
  <si>
    <t>Rate = 6%</t>
  </si>
  <si>
    <t>PMT = $98,652</t>
  </si>
  <si>
    <t>#6C</t>
  </si>
  <si>
    <t>Determine Required Annual Savings:</t>
  </si>
  <si>
    <t>Output =PMT  ("how much must be saved each year")</t>
  </si>
  <si>
    <t>FV = $1,131,531</t>
  </si>
  <si>
    <t>#6D</t>
  </si>
  <si>
    <t>Output = PMT ("how much must be saved each year")</t>
  </si>
  <si>
    <t>n = 40</t>
  </si>
  <si>
    <t>#7</t>
  </si>
  <si>
    <t>Year 1</t>
  </si>
  <si>
    <t>Year 2</t>
  </si>
  <si>
    <t>Year 3</t>
  </si>
  <si>
    <t>Year 4</t>
  </si>
  <si>
    <t>Annual Gross Income</t>
  </si>
  <si>
    <r>
      <t xml:space="preserve">    </t>
    </r>
    <r>
      <rPr>
        <b/>
        <sz val="11"/>
        <rFont val="Calibri"/>
        <family val="2"/>
        <scheme val="minor"/>
      </rPr>
      <t>One-Bedroom Units</t>
    </r>
  </si>
  <si>
    <t xml:space="preserve">    Two-Bedroom Units</t>
  </si>
  <si>
    <t xml:space="preserve">     Laundry income</t>
  </si>
  <si>
    <t xml:space="preserve">    Total</t>
  </si>
  <si>
    <t>Annual Effective Gross Income</t>
  </si>
  <si>
    <t>Annual Expenses</t>
  </si>
  <si>
    <t xml:space="preserve">     Real Estate Taxes</t>
  </si>
  <si>
    <t xml:space="preserve">     Insurance</t>
  </si>
  <si>
    <t xml:space="preserve">     Utilties</t>
  </si>
  <si>
    <t xml:space="preserve">     Maintenance</t>
  </si>
  <si>
    <t xml:space="preserve">     Reserves/Other</t>
  </si>
  <si>
    <t xml:space="preserve">     Total</t>
  </si>
  <si>
    <t>Annual Net Income</t>
  </si>
  <si>
    <t>#8</t>
  </si>
  <si>
    <t xml:space="preserve">      Add the three sources of income</t>
  </si>
  <si>
    <t xml:space="preserve">     Subtract vacancy and collection loss from annual gross income for each year</t>
  </si>
  <si>
    <t xml:space="preserve">      Increase each year expense 2% by multiplying by 1.02</t>
  </si>
  <si>
    <t xml:space="preserve">      Increase each year expense 6% by multiplying by 1.06</t>
  </si>
  <si>
    <t xml:space="preserve">      Increase each year expense 7% by multiplying by 1.07</t>
  </si>
  <si>
    <t xml:space="preserve">      Increase each year expense 4% by multiplying by 1.04</t>
  </si>
  <si>
    <t xml:space="preserve">      Add the five sources of  expenses for each year.</t>
  </si>
  <si>
    <t xml:space="preserve">      Increase each year expense 4% by multiplying by 1.05</t>
  </si>
  <si>
    <t xml:space="preserve">     Subtract total expenses from effective gross income for each year</t>
  </si>
  <si>
    <t>Output = NPV ("net present value")</t>
  </si>
  <si>
    <t xml:space="preserve">Input: </t>
  </si>
  <si>
    <t>Year One</t>
  </si>
  <si>
    <t>Year Two</t>
  </si>
  <si>
    <t>Year Three</t>
  </si>
  <si>
    <t>Year Four</t>
  </si>
  <si>
    <t>#9</t>
  </si>
  <si>
    <t>Output = IRR ("internal rate of return")</t>
  </si>
  <si>
    <t>Input:</t>
  </si>
  <si>
    <t xml:space="preserve">Year 0 </t>
  </si>
  <si>
    <t xml:space="preserve"> Input the purchase price as a negative number, $ going out . </t>
  </si>
  <si>
    <t>BE SURE TO ROUND % ANSWER TO NEAREST TENTH</t>
  </si>
  <si>
    <t xml:space="preserve">NO input required for "Guess" in function box. </t>
  </si>
  <si>
    <t>NOTICE: PER YEAR always is a PMT</t>
  </si>
  <si>
    <t>n =  20</t>
  </si>
  <si>
    <r>
      <t xml:space="preserve">FV = </t>
    </r>
    <r>
      <rPr>
        <b/>
        <sz val="16"/>
        <color rgb="FFFF0000"/>
        <rFont val="Calibri"/>
        <family val="2"/>
        <scheme val="minor"/>
      </rPr>
      <t>-</t>
    </r>
    <r>
      <rPr>
        <sz val="11"/>
        <rFont val="Calibri"/>
        <family val="2"/>
        <scheme val="minor"/>
      </rPr>
      <t>145</t>
    </r>
  </si>
  <si>
    <t>Rate = 10%</t>
  </si>
  <si>
    <t>PMT = $18,000</t>
  </si>
  <si>
    <t>FV = $150,000</t>
  </si>
  <si>
    <t>Option One</t>
  </si>
  <si>
    <t>Rate = 12.0%</t>
  </si>
  <si>
    <t xml:space="preserve">      Increase each year gross income 7% by multiplying by 1.07</t>
  </si>
  <si>
    <t xml:space="preserve">      Increase each year gross income 8% by multiplying by 1.08</t>
  </si>
  <si>
    <t xml:space="preserve">    Vacancy &amp; Collection Loss (5%)</t>
  </si>
  <si>
    <t xml:space="preserve">4th year income includes income from operations of $220,828 </t>
  </si>
  <si>
    <t xml:space="preserve">    + $1,600,000 from proceeds of selling property  =  $1,820,828</t>
  </si>
  <si>
    <t>Note: Before the clock starts (time 0), you buy the property for $1,550,000.</t>
  </si>
  <si>
    <t xml:space="preserve">     Multiply each year annual gross income by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</si>
</sst>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;[Red]\-&quot;$&quot;#,##0"/>
    <numFmt numFmtId="165" formatCode="0.0%"/>
    <numFmt numFmtId="166" formatCode="_(&quot;$&quot;* #,##0_);_(&quot;$&quot;* \(#,##0\);_(&quot;$&quot;* &quot;-&quot;??_);_(@_)"/>
    <numFmt numFmtId="167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scheme val="minor"/>
    </font>
    <font>
      <b/>
      <sz val="11"/>
      <color rgb="FFFF0000"/>
      <name val="Calibri"/>
      <scheme val="minor"/>
    </font>
    <font>
      <b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165" fontId="5" fillId="0" borderId="0" xfId="0" applyNumberFormat="1" applyFont="1" applyAlignment="1">
      <alignment horizontal="center"/>
    </xf>
    <xf numFmtId="166" fontId="5" fillId="0" borderId="0" xfId="1" applyNumberFormat="1" applyFont="1" applyAlignment="1">
      <alignment horizontal="center"/>
    </xf>
    <xf numFmtId="166" fontId="5" fillId="0" borderId="0" xfId="1" applyNumberFormat="1" applyFont="1"/>
    <xf numFmtId="0" fontId="11" fillId="0" borderId="0" xfId="0" applyFont="1"/>
    <xf numFmtId="166" fontId="0" fillId="0" borderId="0" xfId="1" applyNumberFormat="1" applyFont="1"/>
    <xf numFmtId="166" fontId="0" fillId="0" borderId="0" xfId="0" applyNumberFormat="1"/>
    <xf numFmtId="0" fontId="7" fillId="0" borderId="0" xfId="0" applyFont="1" applyAlignment="1">
      <alignment horizontal="center"/>
    </xf>
    <xf numFmtId="0" fontId="4" fillId="0" borderId="0" xfId="0" applyFont="1"/>
    <xf numFmtId="167" fontId="0" fillId="0" borderId="0" xfId="0" applyNumberFormat="1"/>
    <xf numFmtId="167" fontId="9" fillId="0" borderId="0" xfId="0" applyNumberFormat="1" applyFont="1"/>
    <xf numFmtId="0" fontId="10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64" fontId="8" fillId="0" borderId="0" xfId="0" applyNumberFormat="1" applyFont="1"/>
    <xf numFmtId="165" fontId="5" fillId="0" borderId="0" xfId="2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17" fillId="0" borderId="0" xfId="0" applyNumberFormat="1" applyFont="1"/>
    <xf numFmtId="166" fontId="18" fillId="0" borderId="0" xfId="0" applyNumberFormat="1" applyFont="1" applyFill="1"/>
    <xf numFmtId="166" fontId="18" fillId="0" borderId="0" xfId="1" applyNumberFormat="1" applyFont="1" applyFill="1"/>
    <xf numFmtId="0" fontId="17" fillId="0" borderId="0" xfId="0" applyFont="1"/>
    <xf numFmtId="166" fontId="18" fillId="0" borderId="0" xfId="1" applyNumberFormat="1" applyFont="1"/>
    <xf numFmtId="166" fontId="18" fillId="0" borderId="0" xfId="0" applyNumberFormat="1" applyFont="1"/>
  </cellXfs>
  <cellStyles count="13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1200150</xdr:colOff>
      <xdr:row>0</xdr:row>
      <xdr:rowOff>66675</xdr:rowOff>
    </xdr:from>
    <xdr:ext cx="6724650" cy="593304"/>
    <xdr:sp macro="" textlink="">
      <xdr:nvSpPr>
        <xdr:cNvPr id="2" name="Rectangle 1"/>
        <xdr:cNvSpPr/>
      </xdr:nvSpPr>
      <xdr:spPr>
        <a:xfrm>
          <a:off x="1873250" y="66675"/>
          <a:ext cx="67246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Spring Midterm #2 Financial Functions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889000</xdr:rowOff>
    </xdr:from>
    <xdr:to>
      <xdr:col>11</xdr:col>
      <xdr:colOff>236818</xdr:colOff>
      <xdr:row>3</xdr:row>
      <xdr:rowOff>900207</xdr:rowOff>
    </xdr:to>
    <xdr:cxnSp macro="">
      <xdr:nvCxnSpPr>
        <xdr:cNvPr id="2" name="Straight Arrow Connector 1"/>
        <xdr:cNvCxnSpPr/>
      </xdr:nvCxnSpPr>
      <xdr:spPr>
        <a:xfrm flipV="1">
          <a:off x="825500" y="1536700"/>
          <a:ext cx="11590618" cy="11207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1</xdr:col>
      <xdr:colOff>190179</xdr:colOff>
      <xdr:row>3</xdr:row>
      <xdr:rowOff>584200</xdr:rowOff>
    </xdr:from>
    <xdr:ext cx="1095172" cy="276999"/>
    <xdr:sp macro="" textlink="">
      <xdr:nvSpPr>
        <xdr:cNvPr id="3" name="TextBox 2"/>
        <xdr:cNvSpPr txBox="1"/>
      </xdr:nvSpPr>
      <xdr:spPr>
        <a:xfrm>
          <a:off x="1015679" y="1231900"/>
          <a:ext cx="1095172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$25,000</a:t>
          </a:r>
          <a:r>
            <a:rPr lang="en-US" sz="1200" b="1" baseline="0">
              <a:solidFill>
                <a:srgbClr val="FF0000"/>
              </a:solidFill>
            </a:rPr>
            <a:t> today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</xdr:col>
      <xdr:colOff>685800</xdr:colOff>
      <xdr:row>3</xdr:row>
      <xdr:rowOff>901700</xdr:rowOff>
    </xdr:from>
    <xdr:to>
      <xdr:col>1</xdr:col>
      <xdr:colOff>685800</xdr:colOff>
      <xdr:row>3</xdr:row>
      <xdr:rowOff>1193053</xdr:rowOff>
    </xdr:to>
    <xdr:cxnSp macro="">
      <xdr:nvCxnSpPr>
        <xdr:cNvPr id="4" name="Straight Arrow Connector 3"/>
        <xdr:cNvCxnSpPr/>
      </xdr:nvCxnSpPr>
      <xdr:spPr>
        <a:xfrm>
          <a:off x="1511300" y="1549400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266700</xdr:colOff>
      <xdr:row>3</xdr:row>
      <xdr:rowOff>1219200</xdr:rowOff>
    </xdr:from>
    <xdr:ext cx="1025040" cy="584776"/>
    <xdr:sp macro="" textlink="">
      <xdr:nvSpPr>
        <xdr:cNvPr id="5" name="TextBox 4"/>
        <xdr:cNvSpPr txBox="1"/>
      </xdr:nvSpPr>
      <xdr:spPr>
        <a:xfrm>
          <a:off x="1092200" y="1866900"/>
          <a:ext cx="1025040" cy="5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30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2</xdr:col>
      <xdr:colOff>12700</xdr:colOff>
      <xdr:row>3</xdr:row>
      <xdr:rowOff>685800</xdr:rowOff>
    </xdr:from>
    <xdr:to>
      <xdr:col>5</xdr:col>
      <xdr:colOff>51547</xdr:colOff>
      <xdr:row>3</xdr:row>
      <xdr:rowOff>853888</xdr:rowOff>
    </xdr:to>
    <xdr:sp macro="" textlink="">
      <xdr:nvSpPr>
        <xdr:cNvPr id="6" name="Right Arrow 5"/>
        <xdr:cNvSpPr/>
      </xdr:nvSpPr>
      <xdr:spPr>
        <a:xfrm>
          <a:off x="2578100" y="1333500"/>
          <a:ext cx="4153647" cy="1680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571500</xdr:colOff>
      <xdr:row>3</xdr:row>
      <xdr:rowOff>215900</xdr:rowOff>
    </xdr:from>
    <xdr:ext cx="2562047" cy="468077"/>
    <xdr:sp macro="" textlink="">
      <xdr:nvSpPr>
        <xdr:cNvPr id="7" name="TextBox 6"/>
        <xdr:cNvSpPr txBox="1"/>
      </xdr:nvSpPr>
      <xdr:spPr>
        <a:xfrm>
          <a:off x="3136900" y="863600"/>
          <a:ext cx="2562047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0070C0"/>
              </a:solidFill>
            </a:rPr>
            <a:t>Each year, value must be 4% higher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to have an equivalent  buying power.</a:t>
          </a:r>
        </a:p>
      </xdr:txBody>
    </xdr:sp>
    <xdr:clientData/>
  </xdr:oneCellAnchor>
  <xdr:oneCellAnchor>
    <xdr:from>
      <xdr:col>5</xdr:col>
      <xdr:colOff>101600</xdr:colOff>
      <xdr:row>3</xdr:row>
      <xdr:rowOff>406400</xdr:rowOff>
    </xdr:from>
    <xdr:ext cx="1351973" cy="468077"/>
    <xdr:sp macro="" textlink="">
      <xdr:nvSpPr>
        <xdr:cNvPr id="8" name="TextBox 7"/>
        <xdr:cNvSpPr txBox="1"/>
      </xdr:nvSpPr>
      <xdr:spPr>
        <a:xfrm>
          <a:off x="6781800" y="1054100"/>
          <a:ext cx="1351973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Inflation</a:t>
          </a:r>
          <a:r>
            <a:rPr lang="en-US" sz="1200" b="1" baseline="0">
              <a:solidFill>
                <a:srgbClr val="FF0000"/>
              </a:solidFill>
            </a:rPr>
            <a:t> adjusted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value of $98,652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673100</xdr:colOff>
      <xdr:row>3</xdr:row>
      <xdr:rowOff>901700</xdr:rowOff>
    </xdr:from>
    <xdr:to>
      <xdr:col>5</xdr:col>
      <xdr:colOff>673100</xdr:colOff>
      <xdr:row>3</xdr:row>
      <xdr:rowOff>1193053</xdr:rowOff>
    </xdr:to>
    <xdr:cxnSp macro="">
      <xdr:nvCxnSpPr>
        <xdr:cNvPr id="9" name="Straight Arrow Connector 8"/>
        <xdr:cNvCxnSpPr/>
      </xdr:nvCxnSpPr>
      <xdr:spPr>
        <a:xfrm>
          <a:off x="7353300" y="1549400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203200</xdr:colOff>
      <xdr:row>3</xdr:row>
      <xdr:rowOff>1219200</xdr:rowOff>
    </xdr:from>
    <xdr:ext cx="1025040" cy="584776"/>
    <xdr:sp macro="" textlink="">
      <xdr:nvSpPr>
        <xdr:cNvPr id="10" name="TextBox 9"/>
        <xdr:cNvSpPr txBox="1"/>
      </xdr:nvSpPr>
      <xdr:spPr>
        <a:xfrm>
          <a:off x="6883400" y="1866900"/>
          <a:ext cx="1025040" cy="5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35; </a:t>
          </a:r>
        </a:p>
        <a:p>
          <a:r>
            <a:rPr lang="en-US" sz="1600" b="1" baseline="0">
              <a:solidFill>
                <a:srgbClr val="7030A0"/>
              </a:solidFill>
            </a:rPr>
            <a:t>age 65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0</xdr:col>
      <xdr:colOff>660400</xdr:colOff>
      <xdr:row>8</xdr:row>
      <xdr:rowOff>952500</xdr:rowOff>
    </xdr:from>
    <xdr:to>
      <xdr:col>11</xdr:col>
      <xdr:colOff>60512</xdr:colOff>
      <xdr:row>8</xdr:row>
      <xdr:rowOff>974912</xdr:rowOff>
    </xdr:to>
    <xdr:cxnSp macro="">
      <xdr:nvCxnSpPr>
        <xdr:cNvPr id="11" name="Straight Arrow Connector 10"/>
        <xdr:cNvCxnSpPr/>
      </xdr:nvCxnSpPr>
      <xdr:spPr>
        <a:xfrm flipV="1">
          <a:off x="660400" y="4432300"/>
          <a:ext cx="11579412" cy="22412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1</xdr:col>
      <xdr:colOff>475628</xdr:colOff>
      <xdr:row>8</xdr:row>
      <xdr:rowOff>406400</xdr:rowOff>
    </xdr:from>
    <xdr:ext cx="3703207" cy="492443"/>
    <xdr:sp macro="" textlink="">
      <xdr:nvSpPr>
        <xdr:cNvPr id="12" name="TextBox 11"/>
        <xdr:cNvSpPr txBox="1"/>
      </xdr:nvSpPr>
      <xdr:spPr>
        <a:xfrm>
          <a:off x="1301128" y="3886200"/>
          <a:ext cx="3703207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0070C0"/>
              </a:solidFill>
            </a:rPr>
            <a:t>Notice this question</a:t>
          </a:r>
          <a:r>
            <a:rPr lang="en-US" sz="1200" b="1" baseline="0">
              <a:solidFill>
                <a:srgbClr val="0070C0"/>
              </a:solidFill>
            </a:rPr>
            <a:t> assumes you have reached age 65,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so that becomes </a:t>
          </a:r>
          <a:r>
            <a:rPr lang="en-US" sz="1400" b="1" baseline="0">
              <a:solidFill>
                <a:srgbClr val="7030A0"/>
              </a:solidFill>
            </a:rPr>
            <a:t>Year 0</a:t>
          </a:r>
          <a:r>
            <a:rPr lang="en-US" sz="1200" b="1" baseline="0">
              <a:solidFill>
                <a:srgbClr val="0070C0"/>
              </a:solidFill>
            </a:rPr>
            <a:t> for this analysis.</a:t>
          </a:r>
          <a:endParaRPr lang="en-US" sz="1200" b="1">
            <a:solidFill>
              <a:srgbClr val="0070C0"/>
            </a:solidFill>
          </a:endParaRPr>
        </a:p>
      </xdr:txBody>
    </xdr:sp>
    <xdr:clientData/>
  </xdr:oneCellAnchor>
  <xdr:oneCellAnchor>
    <xdr:from>
      <xdr:col>4</xdr:col>
      <xdr:colOff>875803</xdr:colOff>
      <xdr:row>8</xdr:row>
      <xdr:rowOff>482600</xdr:rowOff>
    </xdr:from>
    <xdr:ext cx="1073130" cy="461665"/>
    <xdr:sp macro="" textlink="">
      <xdr:nvSpPr>
        <xdr:cNvPr id="13" name="TextBox 12"/>
        <xdr:cNvSpPr txBox="1"/>
      </xdr:nvSpPr>
      <xdr:spPr>
        <a:xfrm>
          <a:off x="6184403" y="3962400"/>
          <a:ext cx="1073130" cy="461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Present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$1,131,531</a:t>
          </a:r>
        </a:p>
      </xdr:txBody>
    </xdr:sp>
    <xdr:clientData/>
  </xdr:oneCellAnchor>
  <xdr:twoCellAnchor>
    <xdr:from>
      <xdr:col>5</xdr:col>
      <xdr:colOff>12700</xdr:colOff>
      <xdr:row>8</xdr:row>
      <xdr:rowOff>965200</xdr:rowOff>
    </xdr:from>
    <xdr:to>
      <xdr:col>5</xdr:col>
      <xdr:colOff>12700</xdr:colOff>
      <xdr:row>8</xdr:row>
      <xdr:rowOff>1256553</xdr:rowOff>
    </xdr:to>
    <xdr:cxnSp macro="">
      <xdr:nvCxnSpPr>
        <xdr:cNvPr id="14" name="Straight Arrow Connector 13"/>
        <xdr:cNvCxnSpPr/>
      </xdr:nvCxnSpPr>
      <xdr:spPr>
        <a:xfrm>
          <a:off x="6692900" y="4445000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901700</xdr:colOff>
      <xdr:row>8</xdr:row>
      <xdr:rowOff>1244600</xdr:rowOff>
    </xdr:from>
    <xdr:ext cx="1025040" cy="584776"/>
    <xdr:sp macro="" textlink="">
      <xdr:nvSpPr>
        <xdr:cNvPr id="15" name="TextBox 14"/>
        <xdr:cNvSpPr txBox="1"/>
      </xdr:nvSpPr>
      <xdr:spPr>
        <a:xfrm>
          <a:off x="6210300" y="4724400"/>
          <a:ext cx="1025040" cy="5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 </a:t>
          </a:r>
        </a:p>
        <a:p>
          <a:r>
            <a:rPr lang="en-US" sz="1600" b="1" baseline="0">
              <a:solidFill>
                <a:srgbClr val="7030A0"/>
              </a:solidFill>
            </a:rPr>
            <a:t>age 65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5</xdr:col>
      <xdr:colOff>965200</xdr:colOff>
      <xdr:row>8</xdr:row>
      <xdr:rowOff>660400</xdr:rowOff>
    </xdr:from>
    <xdr:to>
      <xdr:col>8</xdr:col>
      <xdr:colOff>4481</xdr:colOff>
      <xdr:row>8</xdr:row>
      <xdr:rowOff>850899</xdr:rowOff>
    </xdr:to>
    <xdr:sp macro="" textlink="">
      <xdr:nvSpPr>
        <xdr:cNvPr id="16" name="Right Arrow 15"/>
        <xdr:cNvSpPr/>
      </xdr:nvSpPr>
      <xdr:spPr>
        <a:xfrm flipH="1">
          <a:off x="7645400" y="4140200"/>
          <a:ext cx="2061881" cy="19049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208750</xdr:colOff>
      <xdr:row>8</xdr:row>
      <xdr:rowOff>469900</xdr:rowOff>
    </xdr:from>
    <xdr:ext cx="1257676" cy="461665"/>
    <xdr:sp macro="" textlink="">
      <xdr:nvSpPr>
        <xdr:cNvPr id="17" name="TextBox 16"/>
        <xdr:cNvSpPr txBox="1"/>
      </xdr:nvSpPr>
      <xdr:spPr>
        <a:xfrm>
          <a:off x="9911550" y="3949700"/>
          <a:ext cx="1257676" cy="461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$98,652</a:t>
          </a:r>
          <a:r>
            <a:rPr lang="en-US" sz="1200" b="1" baseline="0">
              <a:solidFill>
                <a:srgbClr val="FF0000"/>
              </a:solidFill>
            </a:rPr>
            <a:t> per year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for 20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9</xdr:col>
      <xdr:colOff>12700</xdr:colOff>
      <xdr:row>8</xdr:row>
      <xdr:rowOff>977900</xdr:rowOff>
    </xdr:from>
    <xdr:to>
      <xdr:col>9</xdr:col>
      <xdr:colOff>12700</xdr:colOff>
      <xdr:row>8</xdr:row>
      <xdr:rowOff>1269253</xdr:rowOff>
    </xdr:to>
    <xdr:cxnSp macro="">
      <xdr:nvCxnSpPr>
        <xdr:cNvPr id="18" name="Straight Arrow Connector 17"/>
        <xdr:cNvCxnSpPr/>
      </xdr:nvCxnSpPr>
      <xdr:spPr>
        <a:xfrm>
          <a:off x="10541000" y="4457700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381000</xdr:colOff>
      <xdr:row>8</xdr:row>
      <xdr:rowOff>1244600</xdr:rowOff>
    </xdr:from>
    <xdr:ext cx="1025040" cy="584776"/>
    <xdr:sp macro="" textlink="">
      <xdr:nvSpPr>
        <xdr:cNvPr id="19" name="TextBox 18"/>
        <xdr:cNvSpPr txBox="1"/>
      </xdr:nvSpPr>
      <xdr:spPr>
        <a:xfrm>
          <a:off x="10083800" y="4724400"/>
          <a:ext cx="1025040" cy="5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20;</a:t>
          </a:r>
        </a:p>
        <a:p>
          <a:r>
            <a:rPr lang="en-US" sz="1600" b="1" baseline="0">
              <a:solidFill>
                <a:srgbClr val="7030A0"/>
              </a:solidFill>
            </a:rPr>
            <a:t>age 85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6</xdr:col>
      <xdr:colOff>661896</xdr:colOff>
      <xdr:row>13</xdr:row>
      <xdr:rowOff>1429868</xdr:rowOff>
    </xdr:from>
    <xdr:ext cx="3523850" cy="342786"/>
    <xdr:sp macro="" textlink="">
      <xdr:nvSpPr>
        <xdr:cNvPr id="20" name="TextBox 19"/>
        <xdr:cNvSpPr txBox="1"/>
      </xdr:nvSpPr>
      <xdr:spPr>
        <a:xfrm>
          <a:off x="8713696" y="7398868"/>
          <a:ext cx="35238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Timeline Conclusions</a:t>
          </a:r>
          <a:r>
            <a:rPr lang="en-US" sz="1600" b="1" baseline="0">
              <a:solidFill>
                <a:srgbClr val="7030A0"/>
              </a:solidFill>
            </a:rPr>
            <a:t> For Question One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0</xdr:col>
      <xdr:colOff>508000</xdr:colOff>
      <xdr:row>13</xdr:row>
      <xdr:rowOff>505011</xdr:rowOff>
    </xdr:from>
    <xdr:to>
      <xdr:col>15</xdr:col>
      <xdr:colOff>339911</xdr:colOff>
      <xdr:row>13</xdr:row>
      <xdr:rowOff>538629</xdr:rowOff>
    </xdr:to>
    <xdr:cxnSp macro="">
      <xdr:nvCxnSpPr>
        <xdr:cNvPr id="21" name="Straight Arrow Connector 20"/>
        <xdr:cNvCxnSpPr/>
      </xdr:nvCxnSpPr>
      <xdr:spPr>
        <a:xfrm flipV="1">
          <a:off x="508000" y="6474011"/>
          <a:ext cx="15313211" cy="33618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8</xdr:col>
      <xdr:colOff>221389</xdr:colOff>
      <xdr:row>13</xdr:row>
      <xdr:rowOff>5229</xdr:rowOff>
    </xdr:from>
    <xdr:ext cx="1075230" cy="468077"/>
    <xdr:sp macro="" textlink="">
      <xdr:nvSpPr>
        <xdr:cNvPr id="22" name="TextBox 21"/>
        <xdr:cNvSpPr txBox="1"/>
      </xdr:nvSpPr>
      <xdr:spPr>
        <a:xfrm>
          <a:off x="9924189" y="5974229"/>
          <a:ext cx="1075230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Future 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$1,131,531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9</xdr:col>
      <xdr:colOff>0</xdr:colOff>
      <xdr:row>13</xdr:row>
      <xdr:rowOff>537135</xdr:rowOff>
    </xdr:from>
    <xdr:to>
      <xdr:col>9</xdr:col>
      <xdr:colOff>0</xdr:colOff>
      <xdr:row>13</xdr:row>
      <xdr:rowOff>828488</xdr:rowOff>
    </xdr:to>
    <xdr:cxnSp macro="">
      <xdr:nvCxnSpPr>
        <xdr:cNvPr id="23" name="Straight Arrow Connector 22"/>
        <xdr:cNvCxnSpPr/>
      </xdr:nvCxnSpPr>
      <xdr:spPr>
        <a:xfrm>
          <a:off x="10528300" y="6506135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315258</xdr:colOff>
      <xdr:row>13</xdr:row>
      <xdr:rowOff>852394</xdr:rowOff>
    </xdr:from>
    <xdr:ext cx="1025040" cy="584776"/>
    <xdr:sp macro="" textlink="">
      <xdr:nvSpPr>
        <xdr:cNvPr id="24" name="TextBox 23"/>
        <xdr:cNvSpPr txBox="1"/>
      </xdr:nvSpPr>
      <xdr:spPr>
        <a:xfrm>
          <a:off x="10018058" y="6821394"/>
          <a:ext cx="1025040" cy="5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35; </a:t>
          </a:r>
        </a:p>
        <a:p>
          <a:r>
            <a:rPr lang="en-US" sz="1600" b="1" baseline="0">
              <a:solidFill>
                <a:srgbClr val="7030A0"/>
              </a:solidFill>
            </a:rPr>
            <a:t>age 65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771712</xdr:colOff>
      <xdr:row>13</xdr:row>
      <xdr:rowOff>562535</xdr:rowOff>
    </xdr:from>
    <xdr:to>
      <xdr:col>1</xdr:col>
      <xdr:colOff>771712</xdr:colOff>
      <xdr:row>13</xdr:row>
      <xdr:rowOff>853888</xdr:rowOff>
    </xdr:to>
    <xdr:cxnSp macro="">
      <xdr:nvCxnSpPr>
        <xdr:cNvPr id="25" name="Straight Arrow Connector 24"/>
        <xdr:cNvCxnSpPr/>
      </xdr:nvCxnSpPr>
      <xdr:spPr>
        <a:xfrm>
          <a:off x="1597212" y="6531535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295089</xdr:colOff>
      <xdr:row>13</xdr:row>
      <xdr:rowOff>889000</xdr:rowOff>
    </xdr:from>
    <xdr:ext cx="1025040" cy="584776"/>
    <xdr:sp macro="" textlink="">
      <xdr:nvSpPr>
        <xdr:cNvPr id="26" name="TextBox 25"/>
        <xdr:cNvSpPr txBox="1"/>
      </xdr:nvSpPr>
      <xdr:spPr>
        <a:xfrm>
          <a:off x="1120589" y="6858000"/>
          <a:ext cx="1025040" cy="5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30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</xdr:col>
      <xdr:colOff>1712367</xdr:colOff>
      <xdr:row>13</xdr:row>
      <xdr:rowOff>180789</xdr:rowOff>
    </xdr:from>
    <xdr:ext cx="2537248" cy="276999"/>
    <xdr:sp macro="" textlink="">
      <xdr:nvSpPr>
        <xdr:cNvPr id="27" name="TextBox 26"/>
        <xdr:cNvSpPr txBox="1"/>
      </xdr:nvSpPr>
      <xdr:spPr>
        <a:xfrm>
          <a:off x="2537867" y="6149789"/>
          <a:ext cx="2537248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$10,154</a:t>
          </a:r>
          <a:r>
            <a:rPr lang="en-US" sz="1200" b="1" baseline="0">
              <a:solidFill>
                <a:srgbClr val="FF0000"/>
              </a:solidFill>
            </a:rPr>
            <a:t> saved each year for 35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623047</xdr:colOff>
      <xdr:row>13</xdr:row>
      <xdr:rowOff>174811</xdr:rowOff>
    </xdr:from>
    <xdr:to>
      <xdr:col>8</xdr:col>
      <xdr:colOff>141194</xdr:colOff>
      <xdr:row>13</xdr:row>
      <xdr:rowOff>410134</xdr:rowOff>
    </xdr:to>
    <xdr:sp macro="" textlink="">
      <xdr:nvSpPr>
        <xdr:cNvPr id="28" name="Right Arrow 27"/>
        <xdr:cNvSpPr/>
      </xdr:nvSpPr>
      <xdr:spPr>
        <a:xfrm flipH="1">
          <a:off x="7303247" y="6143811"/>
          <a:ext cx="2540747" cy="23532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533400</xdr:colOff>
      <xdr:row>17</xdr:row>
      <xdr:rowOff>660400</xdr:rowOff>
    </xdr:from>
    <xdr:to>
      <xdr:col>15</xdr:col>
      <xdr:colOff>365311</xdr:colOff>
      <xdr:row>17</xdr:row>
      <xdr:rowOff>694018</xdr:rowOff>
    </xdr:to>
    <xdr:cxnSp macro="">
      <xdr:nvCxnSpPr>
        <xdr:cNvPr id="29" name="Straight Arrow Connector 28"/>
        <xdr:cNvCxnSpPr/>
      </xdr:nvCxnSpPr>
      <xdr:spPr>
        <a:xfrm flipV="1">
          <a:off x="533400" y="9105900"/>
          <a:ext cx="15313211" cy="33618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17</xdr:row>
      <xdr:rowOff>698500</xdr:rowOff>
    </xdr:from>
    <xdr:to>
      <xdr:col>1</xdr:col>
      <xdr:colOff>685800</xdr:colOff>
      <xdr:row>17</xdr:row>
      <xdr:rowOff>989853</xdr:rowOff>
    </xdr:to>
    <xdr:cxnSp macro="">
      <xdr:nvCxnSpPr>
        <xdr:cNvPr id="30" name="Straight Arrow Connector 29"/>
        <xdr:cNvCxnSpPr/>
      </xdr:nvCxnSpPr>
      <xdr:spPr>
        <a:xfrm>
          <a:off x="1511300" y="9144000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241300</xdr:colOff>
      <xdr:row>17</xdr:row>
      <xdr:rowOff>1066800</xdr:rowOff>
    </xdr:from>
    <xdr:ext cx="1025040" cy="584776"/>
    <xdr:sp macro="" textlink="">
      <xdr:nvSpPr>
        <xdr:cNvPr id="31" name="TextBox 30"/>
        <xdr:cNvSpPr txBox="1"/>
      </xdr:nvSpPr>
      <xdr:spPr>
        <a:xfrm>
          <a:off x="1066800" y="9512300"/>
          <a:ext cx="1025040" cy="5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30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2</xdr:col>
      <xdr:colOff>25400</xdr:colOff>
      <xdr:row>17</xdr:row>
      <xdr:rowOff>317500</xdr:rowOff>
    </xdr:from>
    <xdr:ext cx="2537248" cy="276999"/>
    <xdr:sp macro="" textlink="">
      <xdr:nvSpPr>
        <xdr:cNvPr id="32" name="TextBox 31"/>
        <xdr:cNvSpPr txBox="1"/>
      </xdr:nvSpPr>
      <xdr:spPr>
        <a:xfrm>
          <a:off x="2590800" y="8763000"/>
          <a:ext cx="2537248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$10,154</a:t>
          </a:r>
          <a:r>
            <a:rPr lang="en-US" sz="1200" b="1" baseline="0">
              <a:solidFill>
                <a:srgbClr val="FF0000"/>
              </a:solidFill>
            </a:rPr>
            <a:t> saved each year for 35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711200</xdr:colOff>
      <xdr:row>17</xdr:row>
      <xdr:rowOff>330200</xdr:rowOff>
    </xdr:from>
    <xdr:to>
      <xdr:col>8</xdr:col>
      <xdr:colOff>229347</xdr:colOff>
      <xdr:row>17</xdr:row>
      <xdr:rowOff>565523</xdr:rowOff>
    </xdr:to>
    <xdr:sp macro="" textlink="">
      <xdr:nvSpPr>
        <xdr:cNvPr id="33" name="Right Arrow 32"/>
        <xdr:cNvSpPr/>
      </xdr:nvSpPr>
      <xdr:spPr>
        <a:xfrm flipH="1">
          <a:off x="7391400" y="8775700"/>
          <a:ext cx="2540747" cy="23532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381000</xdr:colOff>
      <xdr:row>17</xdr:row>
      <xdr:rowOff>139700</xdr:rowOff>
    </xdr:from>
    <xdr:ext cx="1075230" cy="468077"/>
    <xdr:sp macro="" textlink="">
      <xdr:nvSpPr>
        <xdr:cNvPr id="34" name="TextBox 33"/>
        <xdr:cNvSpPr txBox="1"/>
      </xdr:nvSpPr>
      <xdr:spPr>
        <a:xfrm>
          <a:off x="10083800" y="8585200"/>
          <a:ext cx="1075230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Future 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$1,131,531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304800</xdr:colOff>
      <xdr:row>17</xdr:row>
      <xdr:rowOff>749300</xdr:rowOff>
    </xdr:from>
    <xdr:ext cx="1025040" cy="584776"/>
    <xdr:sp macro="" textlink="">
      <xdr:nvSpPr>
        <xdr:cNvPr id="35" name="TextBox 34"/>
        <xdr:cNvSpPr txBox="1"/>
      </xdr:nvSpPr>
      <xdr:spPr>
        <a:xfrm>
          <a:off x="10007600" y="9194800"/>
          <a:ext cx="1025040" cy="5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35; </a:t>
          </a:r>
        </a:p>
        <a:p>
          <a:r>
            <a:rPr lang="en-US" sz="1600" b="1" baseline="0">
              <a:solidFill>
                <a:srgbClr val="7030A0"/>
              </a:solidFill>
            </a:rPr>
            <a:t>age 70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7</xdr:col>
      <xdr:colOff>76200</xdr:colOff>
      <xdr:row>17</xdr:row>
      <xdr:rowOff>1409700</xdr:rowOff>
    </xdr:from>
    <xdr:ext cx="3523850" cy="342786"/>
    <xdr:sp macro="" textlink="">
      <xdr:nvSpPr>
        <xdr:cNvPr id="36" name="TextBox 35"/>
        <xdr:cNvSpPr txBox="1"/>
      </xdr:nvSpPr>
      <xdr:spPr>
        <a:xfrm>
          <a:off x="8953500" y="9855200"/>
          <a:ext cx="35238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Timeline Conclusions</a:t>
          </a:r>
          <a:r>
            <a:rPr lang="en-US" sz="1600" b="1" baseline="0">
              <a:solidFill>
                <a:srgbClr val="7030A0"/>
              </a:solidFill>
            </a:rPr>
            <a:t> For Question One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88900</xdr:colOff>
      <xdr:row>22</xdr:row>
      <xdr:rowOff>139700</xdr:rowOff>
    </xdr:from>
    <xdr:to>
      <xdr:col>5</xdr:col>
      <xdr:colOff>772459</xdr:colOff>
      <xdr:row>23</xdr:row>
      <xdr:rowOff>107577</xdr:rowOff>
    </xdr:to>
    <xdr:cxnSp macro="">
      <xdr:nvCxnSpPr>
        <xdr:cNvPr id="2" name="Straight Arrow Connector 1"/>
        <xdr:cNvCxnSpPr/>
      </xdr:nvCxnSpPr>
      <xdr:spPr>
        <a:xfrm flipV="1">
          <a:off x="5219700" y="4267200"/>
          <a:ext cx="683559" cy="145677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23906</xdr:colOff>
      <xdr:row>26</xdr:row>
      <xdr:rowOff>100854</xdr:rowOff>
    </xdr:from>
    <xdr:to>
      <xdr:col>6</xdr:col>
      <xdr:colOff>25400</xdr:colOff>
      <xdr:row>27</xdr:row>
      <xdr:rowOff>63500</xdr:rowOff>
    </xdr:to>
    <xdr:cxnSp macro="">
      <xdr:nvCxnSpPr>
        <xdr:cNvPr id="10" name="Straight Arrow Connector 9"/>
        <xdr:cNvCxnSpPr/>
      </xdr:nvCxnSpPr>
      <xdr:spPr>
        <a:xfrm>
          <a:off x="5154706" y="4990354"/>
          <a:ext cx="826994" cy="140446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7" workbookViewId="0">
      <selection activeCell="B5" sqref="B5"/>
    </sheetView>
  </sheetViews>
  <sheetFormatPr defaultColWidth="8.88671875" defaultRowHeight="14.4" x14ac:dyDescent="0.3"/>
  <cols>
    <col min="2" max="2" width="22.88671875" customWidth="1"/>
    <col min="3" max="5" width="15.6640625" customWidth="1"/>
    <col min="6" max="6" width="21.6640625" customWidth="1"/>
    <col min="7" max="7" width="15.6640625" customWidth="1"/>
  </cols>
  <sheetData>
    <row r="1" spans="1:11" ht="50.1" customHeight="1" x14ac:dyDescent="0.7">
      <c r="A1" s="1"/>
    </row>
    <row r="3" spans="1:11" ht="15.6" x14ac:dyDescent="0.3">
      <c r="A3" s="22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5" spans="1:11" ht="23.4" x14ac:dyDescent="0.45">
      <c r="A5" s="4" t="s">
        <v>1</v>
      </c>
      <c r="B5" s="5">
        <f>RATE(2000-1980,,100,-145)</f>
        <v>1.8751825854988496E-2</v>
      </c>
      <c r="C5" t="s">
        <v>2</v>
      </c>
    </row>
    <row r="6" spans="1:11" ht="21" x14ac:dyDescent="0.4">
      <c r="C6" t="s">
        <v>3</v>
      </c>
      <c r="D6" s="2" t="s">
        <v>90</v>
      </c>
      <c r="E6" s="2" t="s">
        <v>4</v>
      </c>
      <c r="F6" s="2" t="s">
        <v>91</v>
      </c>
    </row>
    <row r="8" spans="1:11" ht="23.4" x14ac:dyDescent="0.45">
      <c r="A8" s="4" t="s">
        <v>5</v>
      </c>
      <c r="B8" s="6">
        <f>PV(10%,8,18000)</f>
        <v>-96028.671562248026</v>
      </c>
      <c r="C8" t="s">
        <v>6</v>
      </c>
    </row>
    <row r="9" spans="1:11" x14ac:dyDescent="0.3">
      <c r="C9" t="s">
        <v>7</v>
      </c>
      <c r="D9" s="2" t="s">
        <v>92</v>
      </c>
      <c r="E9" s="2" t="s">
        <v>8</v>
      </c>
      <c r="F9" s="2" t="s">
        <v>93</v>
      </c>
    </row>
    <row r="10" spans="1:11" ht="23.4" x14ac:dyDescent="0.45">
      <c r="A10" s="4" t="s">
        <v>9</v>
      </c>
      <c r="B10" s="6">
        <f>PV(10%,6,,150000)</f>
        <v>-84671.08950806658</v>
      </c>
      <c r="C10" t="s">
        <v>6</v>
      </c>
    </row>
    <row r="11" spans="1:11" x14ac:dyDescent="0.3">
      <c r="C11" t="s">
        <v>7</v>
      </c>
      <c r="D11" s="2" t="s">
        <v>92</v>
      </c>
      <c r="E11" s="2" t="s">
        <v>10</v>
      </c>
      <c r="F11" s="2" t="s">
        <v>94</v>
      </c>
    </row>
    <row r="12" spans="1:11" ht="23.4" x14ac:dyDescent="0.45">
      <c r="A12" s="4" t="s">
        <v>11</v>
      </c>
      <c r="B12" s="3" t="s">
        <v>95</v>
      </c>
    </row>
    <row r="14" spans="1:11" ht="23.4" x14ac:dyDescent="0.45">
      <c r="A14" s="4" t="s">
        <v>12</v>
      </c>
      <c r="B14" s="6">
        <f>PV(7%,11,1400,20000)</f>
        <v>-19999.999999999996</v>
      </c>
      <c r="C14" t="s">
        <v>13</v>
      </c>
    </row>
    <row r="15" spans="1:11" x14ac:dyDescent="0.3">
      <c r="C15" t="s">
        <v>7</v>
      </c>
      <c r="D15" s="2" t="s">
        <v>14</v>
      </c>
      <c r="E15" s="2" t="s">
        <v>15</v>
      </c>
      <c r="F15" s="2" t="s">
        <v>16</v>
      </c>
      <c r="G15" s="2" t="s">
        <v>17</v>
      </c>
    </row>
    <row r="16" spans="1:11" x14ac:dyDescent="0.3">
      <c r="D16" s="2"/>
      <c r="E16" s="2"/>
      <c r="F16" s="2"/>
      <c r="G16" s="2"/>
    </row>
    <row r="17" spans="1:6" ht="23.4" x14ac:dyDescent="0.45">
      <c r="A17" s="4" t="s">
        <v>18</v>
      </c>
      <c r="B17" s="6">
        <f>PV(5.1%/12,30*12,100000*33%/12)</f>
        <v>-506492.52190993488</v>
      </c>
      <c r="C17" t="s">
        <v>19</v>
      </c>
    </row>
    <row r="18" spans="1:6" x14ac:dyDescent="0.3">
      <c r="C18" t="s">
        <v>7</v>
      </c>
      <c r="D18" s="2" t="s">
        <v>20</v>
      </c>
      <c r="E18" s="2" t="s">
        <v>21</v>
      </c>
      <c r="F18" s="2" t="s">
        <v>22</v>
      </c>
    </row>
    <row r="20" spans="1:6" ht="23.4" x14ac:dyDescent="0.45">
      <c r="A20" s="4" t="s">
        <v>23</v>
      </c>
      <c r="B20" s="6">
        <f>PMT(4.9%/12,15*12,250000)</f>
        <v>-1963.9855442287696</v>
      </c>
      <c r="C20" t="s">
        <v>24</v>
      </c>
    </row>
    <row r="21" spans="1:6" x14ac:dyDescent="0.3">
      <c r="C21" t="s">
        <v>3</v>
      </c>
      <c r="D21" s="2" t="s">
        <v>25</v>
      </c>
      <c r="E21" s="2" t="s">
        <v>26</v>
      </c>
      <c r="F21" s="2" t="s">
        <v>27</v>
      </c>
    </row>
    <row r="35" spans="1:1" ht="18" x14ac:dyDescent="0.35">
      <c r="A35" s="4"/>
    </row>
  </sheetData>
  <mergeCells count="1">
    <mergeCell ref="A3:K3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16" workbookViewId="0">
      <selection activeCell="C22" sqref="C22"/>
    </sheetView>
  </sheetViews>
  <sheetFormatPr defaultColWidth="11.44140625" defaultRowHeight="14.4" x14ac:dyDescent="0.3"/>
  <cols>
    <col min="2" max="2" width="22.88671875" customWidth="1"/>
    <col min="3" max="6" width="18" customWidth="1"/>
  </cols>
  <sheetData>
    <row r="1" spans="1:10" ht="23.4" x14ac:dyDescent="0.45">
      <c r="A1" s="4" t="s">
        <v>28</v>
      </c>
      <c r="B1" s="6">
        <f>FV(4%,35,,25000)</f>
        <v>-98652.224855298584</v>
      </c>
      <c r="C1" t="s">
        <v>29</v>
      </c>
    </row>
    <row r="2" spans="1:10" x14ac:dyDescent="0.3">
      <c r="C2" t="s">
        <v>35</v>
      </c>
    </row>
    <row r="3" spans="1:10" x14ac:dyDescent="0.3">
      <c r="C3" t="s">
        <v>7</v>
      </c>
      <c r="D3" s="2" t="s">
        <v>30</v>
      </c>
      <c r="E3" s="2" t="s">
        <v>31</v>
      </c>
      <c r="F3" s="2" t="s">
        <v>32</v>
      </c>
    </row>
    <row r="4" spans="1:10" ht="144" customHeight="1" x14ac:dyDescent="0.3">
      <c r="D4" s="2"/>
      <c r="E4" s="2"/>
      <c r="F4" s="2"/>
    </row>
    <row r="5" spans="1:10" x14ac:dyDescent="0.3">
      <c r="D5" s="2"/>
      <c r="E5" s="2"/>
      <c r="F5" s="2"/>
    </row>
    <row r="6" spans="1:10" ht="23.4" x14ac:dyDescent="0.45">
      <c r="A6" s="4" t="s">
        <v>33</v>
      </c>
      <c r="B6" s="7">
        <f>PV(6%,20,B1)</f>
        <v>1131533.2471264608</v>
      </c>
      <c r="C6" s="8" t="s">
        <v>34</v>
      </c>
    </row>
    <row r="7" spans="1:10" x14ac:dyDescent="0.3">
      <c r="C7" t="s">
        <v>36</v>
      </c>
    </row>
    <row r="8" spans="1:10" ht="15.6" x14ac:dyDescent="0.3">
      <c r="C8" t="s">
        <v>7</v>
      </c>
      <c r="D8" s="2" t="s">
        <v>37</v>
      </c>
      <c r="E8" s="2" t="s">
        <v>38</v>
      </c>
      <c r="F8" s="2" t="s">
        <v>39</v>
      </c>
      <c r="J8" s="21" t="s">
        <v>89</v>
      </c>
    </row>
    <row r="9" spans="1:10" ht="144" customHeight="1" x14ac:dyDescent="0.3">
      <c r="D9" s="2"/>
      <c r="E9" s="2"/>
      <c r="F9" s="2"/>
    </row>
    <row r="10" spans="1:10" x14ac:dyDescent="0.3">
      <c r="D10" s="2"/>
      <c r="E10" s="2"/>
      <c r="F10" s="2"/>
    </row>
    <row r="11" spans="1:10" ht="23.4" x14ac:dyDescent="0.45">
      <c r="A11" s="4" t="s">
        <v>40</v>
      </c>
      <c r="B11" s="7">
        <f>PMT(6%,35,,B6)</f>
        <v>-10154.219790513314</v>
      </c>
      <c r="C11" t="s">
        <v>41</v>
      </c>
    </row>
    <row r="12" spans="1:10" x14ac:dyDescent="0.3">
      <c r="C12" t="s">
        <v>42</v>
      </c>
    </row>
    <row r="13" spans="1:10" x14ac:dyDescent="0.3">
      <c r="C13" t="s">
        <v>7</v>
      </c>
      <c r="D13" s="2" t="s">
        <v>43</v>
      </c>
      <c r="E13" s="2" t="s">
        <v>38</v>
      </c>
      <c r="F13" s="2" t="s">
        <v>30</v>
      </c>
    </row>
    <row r="14" spans="1:10" ht="144" customHeight="1" x14ac:dyDescent="0.3">
      <c r="A14" s="8"/>
      <c r="B14" s="15"/>
      <c r="C14" s="15"/>
      <c r="D14" s="15"/>
      <c r="E14" s="15"/>
      <c r="F14" s="15"/>
    </row>
    <row r="15" spans="1:10" x14ac:dyDescent="0.3">
      <c r="D15" s="2"/>
      <c r="E15" s="2"/>
      <c r="F15" s="2"/>
    </row>
    <row r="16" spans="1:10" ht="23.4" x14ac:dyDescent="0.45">
      <c r="A16" s="4" t="s">
        <v>44</v>
      </c>
      <c r="B16" s="7">
        <f>PMT(6%,40,,B6)</f>
        <v>-7311.4427217462235</v>
      </c>
      <c r="C16" t="s">
        <v>45</v>
      </c>
    </row>
    <row r="17" spans="3:6" x14ac:dyDescent="0.3">
      <c r="C17" t="s">
        <v>7</v>
      </c>
      <c r="D17" s="2" t="s">
        <v>46</v>
      </c>
      <c r="E17" s="2" t="s">
        <v>38</v>
      </c>
      <c r="F17" s="2" t="s">
        <v>43</v>
      </c>
    </row>
    <row r="18" spans="3:6" ht="144" customHeight="1" x14ac:dyDescent="0.3">
      <c r="D18" s="2"/>
      <c r="E18" s="2"/>
      <c r="F18" s="2"/>
    </row>
    <row r="19" spans="3:6" x14ac:dyDescent="0.3">
      <c r="D19" s="2"/>
      <c r="E19" s="2"/>
      <c r="F19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="90" zoomScaleNormal="90" workbookViewId="0">
      <selection activeCell="I7" sqref="I7"/>
    </sheetView>
  </sheetViews>
  <sheetFormatPr defaultColWidth="11.44140625" defaultRowHeight="14.4" x14ac:dyDescent="0.3"/>
  <cols>
    <col min="2" max="2" width="24" customWidth="1"/>
    <col min="5" max="5" width="13.21875" customWidth="1"/>
  </cols>
  <sheetData>
    <row r="1" spans="1:9" ht="18" x14ac:dyDescent="0.35">
      <c r="A1" s="4" t="s">
        <v>47</v>
      </c>
      <c r="E1" s="11" t="s">
        <v>48</v>
      </c>
      <c r="F1" s="11" t="s">
        <v>49</v>
      </c>
      <c r="G1" s="11" t="s">
        <v>50</v>
      </c>
      <c r="H1" s="11" t="s">
        <v>51</v>
      </c>
    </row>
    <row r="2" spans="1:9" ht="15.6" x14ac:dyDescent="0.3">
      <c r="B2" s="12" t="s">
        <v>52</v>
      </c>
      <c r="E2" s="13"/>
      <c r="F2" s="13"/>
      <c r="G2" s="13"/>
      <c r="H2" s="14"/>
    </row>
    <row r="3" spans="1:9" x14ac:dyDescent="0.3">
      <c r="B3" s="15" t="s">
        <v>53</v>
      </c>
      <c r="E3" s="9">
        <f>900*12*10</f>
        <v>108000</v>
      </c>
      <c r="F3" s="9">
        <f>E3*1.07</f>
        <v>115560</v>
      </c>
      <c r="G3" s="9">
        <f t="shared" ref="G3:H3" si="0">F3*1.07</f>
        <v>123649.20000000001</v>
      </c>
      <c r="H3" s="28">
        <f t="shared" si="0"/>
        <v>132304.64400000003</v>
      </c>
      <c r="I3" s="17" t="s">
        <v>97</v>
      </c>
    </row>
    <row r="4" spans="1:9" x14ac:dyDescent="0.3">
      <c r="B4" s="16" t="s">
        <v>54</v>
      </c>
      <c r="E4" s="9">
        <f>7*1400*12</f>
        <v>117600</v>
      </c>
      <c r="F4" s="9">
        <f>E4*1.07</f>
        <v>125832.00000000001</v>
      </c>
      <c r="G4" s="9">
        <f t="shared" ref="G4:H4" si="1">F4*1.07</f>
        <v>134640.24000000002</v>
      </c>
      <c r="H4" s="28">
        <f t="shared" si="1"/>
        <v>144065.05680000002</v>
      </c>
      <c r="I4" s="17" t="s">
        <v>97</v>
      </c>
    </row>
    <row r="5" spans="1:9" x14ac:dyDescent="0.3">
      <c r="B5" s="16" t="s">
        <v>55</v>
      </c>
      <c r="E5" s="9">
        <v>750</v>
      </c>
      <c r="F5" s="9">
        <f>E5*1.08</f>
        <v>810</v>
      </c>
      <c r="G5" s="9">
        <f t="shared" ref="G5:H5" si="2">F5*1.08</f>
        <v>874.80000000000007</v>
      </c>
      <c r="H5" s="26">
        <f t="shared" si="2"/>
        <v>944.78400000000011</v>
      </c>
      <c r="I5" s="17" t="s">
        <v>98</v>
      </c>
    </row>
    <row r="6" spans="1:9" x14ac:dyDescent="0.3">
      <c r="B6" s="16" t="s">
        <v>56</v>
      </c>
      <c r="E6" s="9">
        <f>E3+E4+E5</f>
        <v>226350</v>
      </c>
      <c r="F6" s="9">
        <f t="shared" ref="F6:H6" si="3">F3+F4+F5</f>
        <v>242202</v>
      </c>
      <c r="G6" s="9">
        <f t="shared" si="3"/>
        <v>259164.24000000002</v>
      </c>
      <c r="H6" s="26">
        <f t="shared" si="3"/>
        <v>277314.48480000003</v>
      </c>
      <c r="I6" s="17" t="s">
        <v>67</v>
      </c>
    </row>
    <row r="7" spans="1:9" x14ac:dyDescent="0.3">
      <c r="B7" s="16" t="s">
        <v>99</v>
      </c>
      <c r="E7" s="9">
        <f>E6*5%</f>
        <v>11317.5</v>
      </c>
      <c r="F7" s="9">
        <f t="shared" ref="F7:H7" si="4">F6*5%</f>
        <v>12110.1</v>
      </c>
      <c r="G7" s="9">
        <f t="shared" si="4"/>
        <v>12958.212000000001</v>
      </c>
      <c r="H7" s="28">
        <f t="shared" si="4"/>
        <v>13865.724240000003</v>
      </c>
      <c r="I7" s="17" t="s">
        <v>103</v>
      </c>
    </row>
    <row r="8" spans="1:9" ht="15.6" x14ac:dyDescent="0.3">
      <c r="B8" s="12" t="s">
        <v>57</v>
      </c>
      <c r="E8" s="9">
        <f>E6-E7</f>
        <v>215032.5</v>
      </c>
      <c r="F8" s="9">
        <f t="shared" ref="F8:H8" si="5">F6-F7</f>
        <v>230091.9</v>
      </c>
      <c r="G8" s="9">
        <f t="shared" si="5"/>
        <v>246206.02800000002</v>
      </c>
      <c r="H8" s="26">
        <f t="shared" si="5"/>
        <v>263448.76056000002</v>
      </c>
      <c r="I8" s="17" t="s">
        <v>68</v>
      </c>
    </row>
    <row r="9" spans="1:9" x14ac:dyDescent="0.3">
      <c r="B9" s="15"/>
      <c r="E9" s="9"/>
      <c r="F9" s="9"/>
      <c r="G9" s="9"/>
      <c r="H9" s="26"/>
    </row>
    <row r="10" spans="1:9" ht="15.6" x14ac:dyDescent="0.3">
      <c r="B10" s="12" t="s">
        <v>58</v>
      </c>
      <c r="E10" s="10"/>
      <c r="F10" s="10"/>
      <c r="G10" s="10"/>
      <c r="H10" s="29"/>
    </row>
    <row r="11" spans="1:9" x14ac:dyDescent="0.3">
      <c r="B11" s="16" t="s">
        <v>59</v>
      </c>
      <c r="E11" s="9">
        <v>12000</v>
      </c>
      <c r="F11" s="9">
        <f>E11*1.02</f>
        <v>12240</v>
      </c>
      <c r="G11" s="9">
        <f t="shared" ref="G11:H11" si="6">F11*1.02</f>
        <v>12484.800000000001</v>
      </c>
      <c r="H11" s="26">
        <f t="shared" si="6"/>
        <v>12734.496000000001</v>
      </c>
      <c r="I11" s="17" t="s">
        <v>69</v>
      </c>
    </row>
    <row r="12" spans="1:9" x14ac:dyDescent="0.3">
      <c r="B12" s="16" t="s">
        <v>60</v>
      </c>
      <c r="E12" s="9">
        <f>3000</f>
        <v>3000</v>
      </c>
      <c r="F12" s="9">
        <f>E12*1.06</f>
        <v>3180</v>
      </c>
      <c r="G12" s="9">
        <f t="shared" ref="G12:H12" si="7">F12*1.06</f>
        <v>3370.8</v>
      </c>
      <c r="H12" s="26">
        <f t="shared" si="7"/>
        <v>3573.0480000000002</v>
      </c>
      <c r="I12" s="17" t="s">
        <v>70</v>
      </c>
    </row>
    <row r="13" spans="1:9" x14ac:dyDescent="0.3">
      <c r="B13" s="16" t="s">
        <v>61</v>
      </c>
      <c r="E13" s="9">
        <v>14000</v>
      </c>
      <c r="F13" s="9">
        <f>E13*1.07</f>
        <v>14980</v>
      </c>
      <c r="G13" s="9">
        <f t="shared" ref="G13:H13" si="8">F13*1.07</f>
        <v>16028.6</v>
      </c>
      <c r="H13" s="26">
        <f t="shared" si="8"/>
        <v>17150.602000000003</v>
      </c>
      <c r="I13" s="17" t="s">
        <v>71</v>
      </c>
    </row>
    <row r="14" spans="1:9" x14ac:dyDescent="0.3">
      <c r="B14" s="16" t="s">
        <v>62</v>
      </c>
      <c r="E14" s="9">
        <v>5000</v>
      </c>
      <c r="F14" s="9">
        <f>E14*1.05</f>
        <v>5250</v>
      </c>
      <c r="G14" s="9">
        <f t="shared" ref="G14:H14" si="9">F14*1.05</f>
        <v>5512.5</v>
      </c>
      <c r="H14" s="26">
        <f t="shared" si="9"/>
        <v>5788.125</v>
      </c>
      <c r="I14" s="17" t="s">
        <v>74</v>
      </c>
    </row>
    <row r="15" spans="1:9" x14ac:dyDescent="0.3">
      <c r="B15" s="16" t="s">
        <v>63</v>
      </c>
      <c r="E15" s="9">
        <v>3000</v>
      </c>
      <c r="F15" s="9">
        <f>E15*1.04</f>
        <v>3120</v>
      </c>
      <c r="G15" s="9">
        <f t="shared" ref="G15:H15" si="10">F15*1.04</f>
        <v>3244.8</v>
      </c>
      <c r="H15" s="26">
        <f t="shared" si="10"/>
        <v>3374.5920000000001</v>
      </c>
      <c r="I15" s="17" t="s">
        <v>72</v>
      </c>
    </row>
    <row r="16" spans="1:9" x14ac:dyDescent="0.3">
      <c r="B16" s="16" t="s">
        <v>64</v>
      </c>
      <c r="E16" s="9">
        <f>E11+E12+E13+E14+E15</f>
        <v>37000</v>
      </c>
      <c r="F16" s="9">
        <f t="shared" ref="F16:H16" si="11">F11+F12+F13+F14+F15</f>
        <v>38770</v>
      </c>
      <c r="G16" s="9">
        <f t="shared" si="11"/>
        <v>40641.500000000007</v>
      </c>
      <c r="H16" s="26">
        <f t="shared" si="11"/>
        <v>42620.863000000005</v>
      </c>
      <c r="I16" s="17" t="s">
        <v>73</v>
      </c>
    </row>
    <row r="17" spans="1:9" x14ac:dyDescent="0.3">
      <c r="B17" s="16"/>
      <c r="E17" s="10"/>
      <c r="F17" s="10"/>
      <c r="G17" s="10"/>
      <c r="H17" s="29"/>
    </row>
    <row r="18" spans="1:9" ht="15.6" x14ac:dyDescent="0.3">
      <c r="B18" s="12" t="s">
        <v>65</v>
      </c>
      <c r="E18" s="24">
        <f>E8-E16</f>
        <v>178032.5</v>
      </c>
      <c r="F18" s="24">
        <f>F8-F16</f>
        <v>191321.9</v>
      </c>
      <c r="G18" s="24">
        <f>G8-G16</f>
        <v>205564.52800000002</v>
      </c>
      <c r="H18" s="25">
        <f>H8-H16</f>
        <v>220827.89756000001</v>
      </c>
      <c r="I18" s="17" t="s">
        <v>75</v>
      </c>
    </row>
    <row r="19" spans="1:9" x14ac:dyDescent="0.3">
      <c r="E19" s="10"/>
      <c r="F19" s="10"/>
      <c r="G19" s="10"/>
      <c r="H19" s="10"/>
    </row>
    <row r="20" spans="1:9" ht="23.4" x14ac:dyDescent="0.45">
      <c r="A20" s="4" t="s">
        <v>66</v>
      </c>
      <c r="B20" s="7">
        <f>NPV(12%,E21:E24)</f>
        <v>1614964.0538518697</v>
      </c>
      <c r="C20" t="s">
        <v>76</v>
      </c>
    </row>
    <row r="21" spans="1:9" x14ac:dyDescent="0.3">
      <c r="C21" t="s">
        <v>77</v>
      </c>
      <c r="D21" t="s">
        <v>78</v>
      </c>
      <c r="E21" s="10">
        <f>E18</f>
        <v>178032.5</v>
      </c>
      <c r="F21" t="s">
        <v>96</v>
      </c>
    </row>
    <row r="22" spans="1:9" x14ac:dyDescent="0.3">
      <c r="D22" t="s">
        <v>79</v>
      </c>
      <c r="E22" s="10">
        <f>F18</f>
        <v>191321.9</v>
      </c>
    </row>
    <row r="23" spans="1:9" x14ac:dyDescent="0.3">
      <c r="D23" t="s">
        <v>80</v>
      </c>
      <c r="E23" s="10">
        <f>G18</f>
        <v>205564.52800000002</v>
      </c>
      <c r="G23" s="18" t="s">
        <v>100</v>
      </c>
    </row>
    <row r="24" spans="1:9" x14ac:dyDescent="0.3">
      <c r="D24" t="s">
        <v>81</v>
      </c>
      <c r="E24" s="10">
        <f>H18+1600000</f>
        <v>1820827.89756</v>
      </c>
      <c r="G24" s="18" t="s">
        <v>101</v>
      </c>
    </row>
    <row r="26" spans="1:9" ht="23.4" x14ac:dyDescent="0.45">
      <c r="A26" s="4" t="s">
        <v>82</v>
      </c>
      <c r="B26" s="20">
        <f>IRR(E27:E31)</f>
        <v>0.13353064768002354</v>
      </c>
      <c r="C26" t="s">
        <v>83</v>
      </c>
    </row>
    <row r="27" spans="1:9" x14ac:dyDescent="0.3">
      <c r="C27" t="s">
        <v>84</v>
      </c>
      <c r="D27" t="s">
        <v>85</v>
      </c>
      <c r="E27" s="19">
        <v>-1550000</v>
      </c>
      <c r="G27" s="27" t="s">
        <v>102</v>
      </c>
    </row>
    <row r="28" spans="1:9" x14ac:dyDescent="0.3">
      <c r="D28" t="s">
        <v>78</v>
      </c>
      <c r="E28" s="10">
        <f>E18</f>
        <v>178032.5</v>
      </c>
      <c r="G28" s="8" t="s">
        <v>86</v>
      </c>
    </row>
    <row r="29" spans="1:9" x14ac:dyDescent="0.3">
      <c r="D29" t="s">
        <v>79</v>
      </c>
      <c r="E29" s="10">
        <f>F18</f>
        <v>191321.9</v>
      </c>
    </row>
    <row r="30" spans="1:9" x14ac:dyDescent="0.3">
      <c r="D30" t="s">
        <v>80</v>
      </c>
      <c r="E30" s="10">
        <f>G18</f>
        <v>205564.52800000002</v>
      </c>
      <c r="G30" s="8" t="s">
        <v>87</v>
      </c>
    </row>
    <row r="31" spans="1:9" x14ac:dyDescent="0.3">
      <c r="D31" t="s">
        <v>81</v>
      </c>
      <c r="E31" s="10">
        <f>E24</f>
        <v>1820827.89756</v>
      </c>
      <c r="G31" s="8" t="s">
        <v>88</v>
      </c>
    </row>
  </sheetData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# 1- 5</vt:lpstr>
      <vt:lpstr># 6 A-D</vt:lpstr>
      <vt:lpstr># 7 - 9</vt:lpstr>
      <vt:lpstr>BONUS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2015-04-21T20:35:33Z</dcterms:created>
  <dcterms:modified xsi:type="dcterms:W3CDTF">2015-05-18T18:37:33Z</dcterms:modified>
</cp:coreProperties>
</file>