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5" i="1"/>
  <c r="F4" i="1"/>
  <c r="F9" i="1"/>
  <c r="I48" i="1"/>
  <c r="L46" i="1"/>
  <c r="K46" i="1"/>
  <c r="J46" i="1"/>
  <c r="J44" i="1"/>
  <c r="L43" i="1"/>
  <c r="K43" i="1"/>
  <c r="J43" i="1"/>
  <c r="K40" i="1"/>
  <c r="L40" i="1"/>
  <c r="J40" i="1"/>
  <c r="K31" i="1"/>
  <c r="L31" i="1"/>
  <c r="J31" i="1"/>
  <c r="K38" i="1"/>
  <c r="L38" i="1"/>
  <c r="L37" i="1"/>
  <c r="K37" i="1"/>
  <c r="L36" i="1"/>
  <c r="K36" i="1"/>
  <c r="L35" i="1"/>
  <c r="K35" i="1"/>
  <c r="L34" i="1"/>
  <c r="K34" i="1"/>
  <c r="L33" i="1"/>
  <c r="K33" i="1"/>
  <c r="J38" i="1"/>
  <c r="L27" i="1"/>
  <c r="K27" i="1"/>
  <c r="J26" i="1"/>
  <c r="K26" i="1" s="1"/>
  <c r="L26" i="1" s="1"/>
  <c r="J25" i="1"/>
  <c r="K25" i="1" s="1"/>
  <c r="F14" i="1"/>
  <c r="F15" i="1" s="1"/>
  <c r="F16" i="1" s="1"/>
  <c r="F10" i="1"/>
  <c r="F11" i="1" s="1"/>
  <c r="F12" i="1" s="1"/>
  <c r="F7" i="1"/>
  <c r="F8" i="1"/>
  <c r="L25" i="1" l="1"/>
  <c r="L28" i="1" s="1"/>
  <c r="L30" i="1" s="1"/>
  <c r="K28" i="1"/>
  <c r="K30" i="1" s="1"/>
  <c r="J28" i="1"/>
  <c r="J30" i="1" s="1"/>
</calcChain>
</file>

<file path=xl/sharedStrings.xml><?xml version="1.0" encoding="utf-8"?>
<sst xmlns="http://schemas.openxmlformats.org/spreadsheetml/2006/main" count="39" uniqueCount="38">
  <si>
    <t>#6A</t>
  </si>
  <si>
    <t>#6B</t>
  </si>
  <si>
    <t>#6C</t>
  </si>
  <si>
    <t>#6D</t>
  </si>
  <si>
    <t>#7</t>
  </si>
  <si>
    <t>Annual Gross Income</t>
  </si>
  <si>
    <t>One Bedroom</t>
  </si>
  <si>
    <t>Two Bedroom</t>
  </si>
  <si>
    <t>Laundry Income</t>
  </si>
  <si>
    <t>One Bedroom Rent</t>
  </si>
  <si>
    <t>Two Bedroom Rent</t>
  </si>
  <si>
    <t>Total</t>
  </si>
  <si>
    <t>Vacancy &amp; Collection Loss</t>
  </si>
  <si>
    <t>Annual Expenses</t>
  </si>
  <si>
    <t>Real Estate Taxes</t>
  </si>
  <si>
    <t>Insurance</t>
  </si>
  <si>
    <t>Utilities</t>
  </si>
  <si>
    <t>Maintenance</t>
  </si>
  <si>
    <t>Reserves/Other</t>
  </si>
  <si>
    <t>YEAR ONE</t>
  </si>
  <si>
    <t>YEAR TWO</t>
  </si>
  <si>
    <t>YEAR THREE</t>
  </si>
  <si>
    <t>Annual Net Income</t>
  </si>
  <si>
    <t>Annual Effective Gross Income</t>
  </si>
  <si>
    <t>#8</t>
  </si>
  <si>
    <t>Sell for $1,300,000 at end of year three</t>
  </si>
  <si>
    <t>#9</t>
  </si>
  <si>
    <t>Purchase Year 0 for $1.5 mil.</t>
  </si>
  <si>
    <t>Internal Rate of Return =</t>
  </si>
  <si>
    <t>Net Present Value</t>
  </si>
  <si>
    <t>#4</t>
  </si>
  <si>
    <t>#3</t>
  </si>
  <si>
    <t>#5</t>
  </si>
  <si>
    <t>#2A</t>
  </si>
  <si>
    <t>#2B</t>
  </si>
  <si>
    <t>#2C</t>
  </si>
  <si>
    <t>Option Two</t>
  </si>
  <si>
    <t>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</si>
</sst>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1" fillId="0" borderId="0" xfId="0" applyNumberFormat="1" applyFont="1"/>
    <xf numFmtId="8" fontId="1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3" fontId="0" fillId="0" borderId="0" xfId="0" applyNumberFormat="1"/>
    <xf numFmtId="164" fontId="4" fillId="0" borderId="0" xfId="0" applyNumberFormat="1" applyFont="1"/>
    <xf numFmtId="8" fontId="4" fillId="0" borderId="0" xfId="0" applyNumberFormat="1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589322</xdr:colOff>
      <xdr:row>1</xdr:row>
      <xdr:rowOff>59823</xdr:rowOff>
    </xdr:from>
    <xdr:ext cx="4764959" cy="937629"/>
    <xdr:sp macro="" textlink="">
      <xdr:nvSpPr>
        <xdr:cNvPr id="2" name="Rectangle 1"/>
        <xdr:cNvSpPr/>
      </xdr:nvSpPr>
      <xdr:spPr>
        <a:xfrm>
          <a:off x="3027722" y="250323"/>
          <a:ext cx="476495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Practice Test #A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48"/>
  <sheetViews>
    <sheetView tabSelected="1" topLeftCell="E1" workbookViewId="0">
      <selection activeCell="K50" sqref="K50"/>
    </sheetView>
  </sheetViews>
  <sheetFormatPr defaultRowHeight="15" x14ac:dyDescent="0.25"/>
  <cols>
    <col min="5" max="5" width="9.85546875" bestFit="1" customWidth="1"/>
    <col min="6" max="6" width="25.85546875" bestFit="1" customWidth="1"/>
    <col min="8" max="8" width="25.85546875" bestFit="1" customWidth="1"/>
    <col min="9" max="9" width="9.85546875" bestFit="1" customWidth="1"/>
    <col min="10" max="10" width="18.85546875" bestFit="1" customWidth="1"/>
    <col min="11" max="11" width="14.5703125" bestFit="1" customWidth="1"/>
    <col min="12" max="12" width="17.5703125" customWidth="1"/>
  </cols>
  <sheetData>
    <row r="2" spans="4:13" ht="84" customHeight="1" x14ac:dyDescent="0.25"/>
    <row r="3" spans="4:13" ht="28.5" x14ac:dyDescent="0.45">
      <c r="E3" s="1" t="s">
        <v>37</v>
      </c>
      <c r="F3" s="3">
        <f>PMT(6%/12,30*12,590000)</f>
        <v>-3537.3480984012385</v>
      </c>
    </row>
    <row r="4" spans="4:13" ht="28.5" x14ac:dyDescent="0.45">
      <c r="D4" s="1"/>
      <c r="E4" s="1" t="s">
        <v>33</v>
      </c>
      <c r="F4" s="3">
        <f>PV(6%,16,22000)</f>
        <v>-222329.69597198284</v>
      </c>
      <c r="G4" s="1"/>
      <c r="H4" s="1"/>
      <c r="I4" s="1"/>
      <c r="J4" s="1"/>
      <c r="K4" s="1"/>
      <c r="L4" s="1"/>
      <c r="M4" s="1"/>
    </row>
    <row r="5" spans="4:13" ht="28.5" x14ac:dyDescent="0.45">
      <c r="D5" s="1"/>
      <c r="E5" s="1" t="s">
        <v>34</v>
      </c>
      <c r="F5" s="3">
        <f>PV(6%,12,,475000)</f>
        <v>-236060.44769907524</v>
      </c>
      <c r="G5" s="1"/>
      <c r="H5" s="1"/>
      <c r="I5" s="1"/>
      <c r="J5" s="1"/>
      <c r="K5" s="1"/>
      <c r="L5" s="1"/>
      <c r="M5" s="1"/>
    </row>
    <row r="6" spans="4:13" ht="28.5" x14ac:dyDescent="0.45">
      <c r="D6" s="1"/>
      <c r="E6" s="1" t="s">
        <v>35</v>
      </c>
      <c r="F6" s="16" t="s">
        <v>36</v>
      </c>
      <c r="G6" s="1"/>
      <c r="H6" s="1"/>
      <c r="I6" s="1"/>
      <c r="J6" s="1"/>
      <c r="K6" s="1"/>
      <c r="L6" s="1"/>
      <c r="M6" s="1"/>
    </row>
    <row r="7" spans="4:13" ht="28.5" x14ac:dyDescent="0.45">
      <c r="D7" s="1"/>
      <c r="E7" s="1" t="s">
        <v>31</v>
      </c>
      <c r="F7" s="3">
        <f>PV(5.6%/12,15*12,115000*34%/12)</f>
        <v>-396198.29096348357</v>
      </c>
      <c r="G7" s="1"/>
      <c r="H7" s="1"/>
      <c r="I7" s="1"/>
      <c r="J7" s="1"/>
      <c r="K7" s="1"/>
      <c r="L7" s="1"/>
      <c r="M7" s="1"/>
    </row>
    <row r="8" spans="4:13" ht="28.5" x14ac:dyDescent="0.45">
      <c r="D8" s="1"/>
      <c r="E8" s="1" t="s">
        <v>30</v>
      </c>
      <c r="F8" s="2">
        <f>RATE(40,,-100,245)</f>
        <v>2.2655014241023945E-2</v>
      </c>
      <c r="G8" s="1"/>
      <c r="I8" s="1"/>
      <c r="J8" s="1"/>
      <c r="K8" s="1"/>
      <c r="L8" s="1"/>
      <c r="M8" s="1"/>
    </row>
    <row r="9" spans="4:13" ht="28.5" x14ac:dyDescent="0.45">
      <c r="D9" s="1"/>
      <c r="E9" s="1" t="s">
        <v>32</v>
      </c>
      <c r="F9" s="3">
        <f>PV(6%,9,1300,30000)</f>
        <v>-26599.153862750209</v>
      </c>
      <c r="G9" s="1"/>
      <c r="H9" s="1"/>
      <c r="I9" s="1"/>
      <c r="J9" s="1"/>
      <c r="K9" s="1"/>
      <c r="L9" s="1"/>
      <c r="M9" s="1"/>
    </row>
    <row r="10" spans="4:13" ht="28.5" x14ac:dyDescent="0.45">
      <c r="D10" s="1"/>
      <c r="E10" s="1" t="s">
        <v>0</v>
      </c>
      <c r="F10" s="3">
        <f>FV(3%,44,,25000)</f>
        <v>-91786.306836197575</v>
      </c>
      <c r="G10" s="1"/>
      <c r="H10" s="1"/>
      <c r="I10" s="1"/>
      <c r="J10" s="1"/>
      <c r="K10" s="1"/>
      <c r="L10" s="1"/>
      <c r="M10" s="1"/>
    </row>
    <row r="11" spans="4:13" ht="28.5" x14ac:dyDescent="0.45">
      <c r="D11" s="1"/>
      <c r="E11" s="1" t="s">
        <v>1</v>
      </c>
      <c r="F11" s="3">
        <f>PV(7%,20,F10)</f>
        <v>972385.44216599443</v>
      </c>
      <c r="G11" s="1"/>
      <c r="H11" s="1"/>
      <c r="I11" s="1"/>
      <c r="J11" s="1"/>
      <c r="K11" s="1"/>
      <c r="L11" s="1"/>
      <c r="M11" s="1"/>
    </row>
    <row r="12" spans="4:13" ht="28.5" x14ac:dyDescent="0.45">
      <c r="D12" s="1"/>
      <c r="E12" s="1" t="s">
        <v>2</v>
      </c>
      <c r="F12" s="3">
        <f>PMT(7%,44,,F11)</f>
        <v>-3653.924288894334</v>
      </c>
      <c r="G12" s="1"/>
      <c r="H12" s="1"/>
      <c r="I12" s="1"/>
      <c r="J12" s="1"/>
      <c r="K12" s="1"/>
      <c r="L12" s="1"/>
      <c r="M12" s="1"/>
    </row>
    <row r="13" spans="4:13" ht="28.5" x14ac:dyDescent="0.45"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4:13" ht="28.5" x14ac:dyDescent="0.45">
      <c r="D14" s="1"/>
      <c r="E14" s="1" t="s">
        <v>3</v>
      </c>
      <c r="F14" s="3">
        <f>FV(3%,50,,25000)</f>
        <v>-109597.65046767716</v>
      </c>
      <c r="G14" s="1"/>
      <c r="H14" s="1"/>
      <c r="I14" s="1"/>
      <c r="J14" s="1"/>
      <c r="K14" s="1"/>
      <c r="L14" s="1"/>
      <c r="M14" s="1"/>
    </row>
    <row r="15" spans="4:13" ht="28.5" x14ac:dyDescent="0.45">
      <c r="D15" s="1"/>
      <c r="E15" s="1"/>
      <c r="F15" s="3">
        <f>PV(7%,14,F14)</f>
        <v>958482.74344744952</v>
      </c>
      <c r="G15" s="1"/>
      <c r="H15" s="1"/>
      <c r="I15" s="1"/>
      <c r="J15" s="1"/>
      <c r="K15" s="1"/>
      <c r="L15" s="1"/>
      <c r="M15" s="1"/>
    </row>
    <row r="16" spans="4:13" ht="28.5" x14ac:dyDescent="0.45">
      <c r="D16" s="1"/>
      <c r="E16" s="1"/>
      <c r="F16" s="3">
        <f>PMT(7%,50,,F15)</f>
        <v>-2357.7233351911095</v>
      </c>
    </row>
    <row r="17" spans="4:13" ht="28.5" x14ac:dyDescent="0.45">
      <c r="D17" s="1"/>
      <c r="E17" s="1"/>
      <c r="F17" s="1"/>
    </row>
    <row r="18" spans="4:13" ht="28.5" x14ac:dyDescent="0.45">
      <c r="D18" s="1"/>
      <c r="E18" s="1"/>
    </row>
    <row r="19" spans="4:13" ht="28.5" x14ac:dyDescent="0.45">
      <c r="D19" s="1"/>
      <c r="E19" s="1"/>
    </row>
    <row r="20" spans="4:13" ht="28.5" x14ac:dyDescent="0.45">
      <c r="D20" s="1"/>
      <c r="E20" s="1"/>
      <c r="G20" s="4" t="s">
        <v>4</v>
      </c>
    </row>
    <row r="21" spans="4:13" ht="18.75" x14ac:dyDescent="0.3">
      <c r="G21" s="5"/>
      <c r="H21" s="5" t="s">
        <v>9</v>
      </c>
      <c r="I21" s="5"/>
      <c r="J21" s="5">
        <v>900</v>
      </c>
      <c r="K21" s="5"/>
      <c r="L21" s="5"/>
      <c r="M21" s="5"/>
    </row>
    <row r="22" spans="4:13" ht="18.75" x14ac:dyDescent="0.3">
      <c r="G22" s="5"/>
      <c r="H22" s="5" t="s">
        <v>10</v>
      </c>
      <c r="I22" s="5"/>
      <c r="J22" s="5">
        <v>1400</v>
      </c>
      <c r="K22" s="5"/>
      <c r="L22" s="5"/>
      <c r="M22" s="5"/>
    </row>
    <row r="23" spans="4:13" ht="18.75" x14ac:dyDescent="0.3">
      <c r="G23" s="5"/>
      <c r="H23" s="5"/>
      <c r="I23" s="5"/>
      <c r="J23" s="6" t="s">
        <v>19</v>
      </c>
      <c r="K23" s="6" t="s">
        <v>20</v>
      </c>
      <c r="L23" s="9" t="s">
        <v>21</v>
      </c>
      <c r="M23" s="5"/>
    </row>
    <row r="24" spans="4:13" ht="18.75" x14ac:dyDescent="0.3">
      <c r="G24" s="5" t="s">
        <v>5</v>
      </c>
      <c r="H24" s="5"/>
      <c r="I24" s="5"/>
      <c r="J24" s="5"/>
      <c r="K24" s="5"/>
      <c r="L24" s="10"/>
      <c r="M24" s="5"/>
    </row>
    <row r="25" spans="4:13" ht="18.75" x14ac:dyDescent="0.3">
      <c r="G25" s="5"/>
      <c r="H25" s="5" t="s">
        <v>6</v>
      </c>
      <c r="I25" s="5"/>
      <c r="J25" s="7">
        <f>12*J21*12</f>
        <v>129600</v>
      </c>
      <c r="K25" s="7">
        <f>J25*1.06</f>
        <v>137376</v>
      </c>
      <c r="L25" s="11">
        <f>K25*1.06</f>
        <v>145618.56</v>
      </c>
      <c r="M25" s="5"/>
    </row>
    <row r="26" spans="4:13" ht="18.75" x14ac:dyDescent="0.3">
      <c r="G26" s="5"/>
      <c r="H26" s="5" t="s">
        <v>7</v>
      </c>
      <c r="I26" s="5"/>
      <c r="J26" s="7">
        <f>6*J22*12</f>
        <v>100800</v>
      </c>
      <c r="K26" s="7">
        <f>J26*1.06</f>
        <v>106848</v>
      </c>
      <c r="L26" s="11">
        <f>K26*1.06</f>
        <v>113258.88</v>
      </c>
      <c r="M26" s="5"/>
    </row>
    <row r="27" spans="4:13" ht="18.75" x14ac:dyDescent="0.3">
      <c r="G27" s="5"/>
      <c r="H27" s="5" t="s">
        <v>8</v>
      </c>
      <c r="I27" s="5"/>
      <c r="J27" s="7">
        <v>750</v>
      </c>
      <c r="K27" s="7">
        <f>J27*1.04</f>
        <v>780</v>
      </c>
      <c r="L27" s="11">
        <f>K27*1.04</f>
        <v>811.2</v>
      </c>
      <c r="M27" s="5"/>
    </row>
    <row r="28" spans="4:13" ht="18.75" x14ac:dyDescent="0.3">
      <c r="G28" s="5"/>
      <c r="H28" s="5" t="s">
        <v>11</v>
      </c>
      <c r="I28" s="5"/>
      <c r="J28" s="7">
        <f>J25+J26+J27</f>
        <v>231150</v>
      </c>
      <c r="K28" s="7">
        <f t="shared" ref="K28:L28" si="0">K25+K26+K27</f>
        <v>245004</v>
      </c>
      <c r="L28" s="11">
        <f t="shared" si="0"/>
        <v>259688.64</v>
      </c>
      <c r="M28" s="5"/>
    </row>
    <row r="29" spans="4:13" ht="18.75" x14ac:dyDescent="0.3">
      <c r="G29" s="5"/>
      <c r="H29" s="5"/>
      <c r="I29" s="5"/>
      <c r="J29" s="7"/>
      <c r="K29" s="7"/>
      <c r="L29" s="11"/>
      <c r="M29" s="5"/>
    </row>
    <row r="30" spans="4:13" ht="18.75" x14ac:dyDescent="0.3">
      <c r="G30" s="5"/>
      <c r="H30" s="5" t="s">
        <v>12</v>
      </c>
      <c r="I30" s="5"/>
      <c r="J30" s="7">
        <f>J28*0.05</f>
        <v>11557.5</v>
      </c>
      <c r="K30" s="7">
        <f t="shared" ref="K30:L30" si="1">K28*0.05</f>
        <v>12250.2</v>
      </c>
      <c r="L30" s="11">
        <f t="shared" si="1"/>
        <v>12984.432000000001</v>
      </c>
      <c r="M30" s="5"/>
    </row>
    <row r="31" spans="4:13" ht="18.75" x14ac:dyDescent="0.3">
      <c r="G31" s="5" t="s">
        <v>23</v>
      </c>
      <c r="H31" s="5"/>
      <c r="I31" s="5"/>
      <c r="J31" s="7">
        <f>J28-J30</f>
        <v>219592.5</v>
      </c>
      <c r="K31" s="7">
        <f t="shared" ref="K31:L31" si="2">K28-K30</f>
        <v>232753.8</v>
      </c>
      <c r="L31" s="11">
        <f t="shared" si="2"/>
        <v>246704.20800000001</v>
      </c>
      <c r="M31" s="5"/>
    </row>
    <row r="32" spans="4:13" ht="18.75" x14ac:dyDescent="0.3">
      <c r="G32" s="5" t="s">
        <v>13</v>
      </c>
      <c r="H32" s="5"/>
      <c r="I32" s="5"/>
      <c r="J32" s="7"/>
      <c r="K32" s="7"/>
      <c r="L32" s="11"/>
      <c r="M32" s="5"/>
    </row>
    <row r="33" spans="7:13" ht="18.75" x14ac:dyDescent="0.3">
      <c r="G33" s="5"/>
      <c r="H33" s="5" t="s">
        <v>14</v>
      </c>
      <c r="I33" s="5"/>
      <c r="J33" s="7">
        <v>10000</v>
      </c>
      <c r="K33" s="7">
        <f>J33*1.02</f>
        <v>10200</v>
      </c>
      <c r="L33" s="11">
        <f>K33*1.02</f>
        <v>10404</v>
      </c>
      <c r="M33" s="5"/>
    </row>
    <row r="34" spans="7:13" ht="18.75" x14ac:dyDescent="0.3">
      <c r="G34" s="5"/>
      <c r="H34" s="5" t="s">
        <v>15</v>
      </c>
      <c r="I34" s="5"/>
      <c r="J34" s="7">
        <v>4000</v>
      </c>
      <c r="K34" s="7">
        <f>J34*1.09</f>
        <v>4360</v>
      </c>
      <c r="L34" s="11">
        <f>K34*1.09</f>
        <v>4752.4000000000005</v>
      </c>
      <c r="M34" s="5"/>
    </row>
    <row r="35" spans="7:13" ht="18.75" x14ac:dyDescent="0.3">
      <c r="G35" s="5"/>
      <c r="H35" s="5" t="s">
        <v>16</v>
      </c>
      <c r="I35" s="5"/>
      <c r="J35" s="7">
        <v>30000</v>
      </c>
      <c r="K35" s="7">
        <f>J35*1.03</f>
        <v>30900</v>
      </c>
      <c r="L35" s="11">
        <f>K35*1.03</f>
        <v>31827</v>
      </c>
      <c r="M35" s="5"/>
    </row>
    <row r="36" spans="7:13" ht="18.75" x14ac:dyDescent="0.3">
      <c r="G36" s="5"/>
      <c r="H36" s="5" t="s">
        <v>17</v>
      </c>
      <c r="I36" s="5"/>
      <c r="J36" s="7">
        <v>8000</v>
      </c>
      <c r="K36" s="7">
        <f>J36*1.05</f>
        <v>8400</v>
      </c>
      <c r="L36" s="11">
        <f>K36*1.05</f>
        <v>8820</v>
      </c>
      <c r="M36" s="5"/>
    </row>
    <row r="37" spans="7:13" ht="18.75" x14ac:dyDescent="0.3">
      <c r="G37" s="5"/>
      <c r="H37" s="5" t="s">
        <v>18</v>
      </c>
      <c r="I37" s="5"/>
      <c r="J37" s="7">
        <v>4000</v>
      </c>
      <c r="K37" s="7">
        <f>J37*1.04</f>
        <v>4160</v>
      </c>
      <c r="L37" s="11">
        <f>K37*1.04</f>
        <v>4326.4000000000005</v>
      </c>
      <c r="M37" s="5"/>
    </row>
    <row r="38" spans="7:13" ht="18.75" x14ac:dyDescent="0.3">
      <c r="G38" s="5"/>
      <c r="H38" s="5" t="s">
        <v>11</v>
      </c>
      <c r="I38" s="5"/>
      <c r="J38" s="7">
        <f>J33+J34+J35+J36+J37</f>
        <v>56000</v>
      </c>
      <c r="K38" s="7">
        <f t="shared" ref="K38:L38" si="3">K33+K34+K35+K36+K37</f>
        <v>58020</v>
      </c>
      <c r="L38" s="11">
        <f t="shared" si="3"/>
        <v>60129.8</v>
      </c>
      <c r="M38" s="5"/>
    </row>
    <row r="39" spans="7:13" ht="18.75" x14ac:dyDescent="0.3">
      <c r="G39" s="5"/>
      <c r="H39" s="5"/>
      <c r="I39" s="5"/>
      <c r="J39" s="7"/>
      <c r="K39" s="7"/>
      <c r="L39" s="11"/>
      <c r="M39" s="5"/>
    </row>
    <row r="40" spans="7:13" ht="18.75" x14ac:dyDescent="0.3">
      <c r="G40" s="5" t="s">
        <v>22</v>
      </c>
      <c r="H40" s="5"/>
      <c r="I40" s="5"/>
      <c r="J40" s="7">
        <f>J31-J38</f>
        <v>163592.5</v>
      </c>
      <c r="K40" s="7">
        <f t="shared" ref="K40:L40" si="4">K31-K38</f>
        <v>174733.8</v>
      </c>
      <c r="L40" s="11">
        <f t="shared" si="4"/>
        <v>186574.408</v>
      </c>
    </row>
    <row r="41" spans="7:13" ht="18.75" x14ac:dyDescent="0.3">
      <c r="G41" s="5"/>
      <c r="H41" s="5"/>
      <c r="I41" s="5"/>
      <c r="J41" s="5"/>
      <c r="K41" s="5"/>
      <c r="L41" s="5"/>
    </row>
    <row r="42" spans="7:13" x14ac:dyDescent="0.25">
      <c r="H42" t="s">
        <v>25</v>
      </c>
      <c r="L42">
        <v>1300000</v>
      </c>
    </row>
    <row r="43" spans="7:13" ht="18.75" x14ac:dyDescent="0.3">
      <c r="G43" s="5" t="s">
        <v>24</v>
      </c>
      <c r="H43" s="5"/>
      <c r="I43" s="5"/>
      <c r="J43" s="7">
        <f>J40</f>
        <v>163592.5</v>
      </c>
      <c r="K43" s="7">
        <f>K40</f>
        <v>174733.8</v>
      </c>
      <c r="L43" s="7">
        <f>L40+L42</f>
        <v>1486574.4080000001</v>
      </c>
    </row>
    <row r="44" spans="7:13" ht="18.75" x14ac:dyDescent="0.3">
      <c r="H44" s="8" t="s">
        <v>29</v>
      </c>
      <c r="I44" s="8"/>
      <c r="J44" s="15">
        <f>NPV(8%,J43:L43)</f>
        <v>1481371.3007417568</v>
      </c>
    </row>
    <row r="46" spans="7:13" ht="18.75" x14ac:dyDescent="0.3">
      <c r="G46" s="5" t="s">
        <v>26</v>
      </c>
      <c r="H46" t="s">
        <v>27</v>
      </c>
      <c r="I46" s="13">
        <v>-1500000</v>
      </c>
      <c r="J46" s="12">
        <f>J43</f>
        <v>163592.5</v>
      </c>
      <c r="K46" s="12">
        <f>K43</f>
        <v>174733.8</v>
      </c>
      <c r="L46" s="12">
        <f>L43</f>
        <v>1486574.4080000001</v>
      </c>
    </row>
    <row r="48" spans="7:13" ht="18.75" x14ac:dyDescent="0.3">
      <c r="H48" s="8" t="s">
        <v>28</v>
      </c>
      <c r="I48" s="14">
        <f>IRR(I46:L46)</f>
        <v>7.5004174975852544E-2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2014-03-27T15:22:16Z</dcterms:created>
  <dcterms:modified xsi:type="dcterms:W3CDTF">2014-03-28T16:25:27Z</dcterms:modified>
</cp:coreProperties>
</file>