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1" l="1"/>
  <c r="J12" i="1"/>
  <c r="J10" i="1"/>
  <c r="F12" i="1"/>
  <c r="F7" i="1"/>
  <c r="F11" i="1" l="1"/>
  <c r="I48" i="1" l="1"/>
  <c r="M46" i="1"/>
  <c r="J44" i="1"/>
  <c r="M43" i="1"/>
  <c r="L43" i="1"/>
  <c r="M40" i="1"/>
  <c r="L38" i="1"/>
  <c r="M38" i="1"/>
  <c r="L37" i="1"/>
  <c r="M37" i="1"/>
  <c r="L36" i="1"/>
  <c r="M36" i="1" s="1"/>
  <c r="L35" i="1"/>
  <c r="M35" i="1"/>
  <c r="L34" i="1"/>
  <c r="M34" i="1" s="1"/>
  <c r="L33" i="1"/>
  <c r="M33" i="1"/>
  <c r="K36" i="1"/>
  <c r="K37" i="1"/>
  <c r="K35" i="1"/>
  <c r="K34" i="1"/>
  <c r="M31" i="1"/>
  <c r="L25" i="1"/>
  <c r="M25" i="1" s="1"/>
  <c r="L27" i="1"/>
  <c r="M27" i="1"/>
  <c r="K27" i="1"/>
  <c r="J26" i="1"/>
  <c r="K26" i="1" s="1"/>
  <c r="L26" i="1" s="1"/>
  <c r="M26" i="1" s="1"/>
  <c r="J25" i="1"/>
  <c r="K25" i="1" s="1"/>
  <c r="F14" i="1"/>
  <c r="F15" i="1" s="1"/>
  <c r="F16" i="1" s="1"/>
  <c r="F10" i="1"/>
  <c r="F9" i="1"/>
  <c r="F8" i="1"/>
  <c r="F5" i="1"/>
  <c r="F4" i="1"/>
  <c r="F3" i="1"/>
  <c r="K33" i="1"/>
  <c r="J38" i="1"/>
  <c r="M28" i="1" l="1"/>
  <c r="M30" i="1" s="1"/>
  <c r="K38" i="1"/>
  <c r="L28" i="1"/>
  <c r="L30" i="1" s="1"/>
  <c r="K28" i="1"/>
  <c r="K30" i="1" s="1"/>
  <c r="J28" i="1"/>
  <c r="J30" i="1" s="1"/>
  <c r="J31" i="1" l="1"/>
  <c r="J40" i="1" s="1"/>
  <c r="J43" i="1" s="1"/>
  <c r="K31" i="1"/>
  <c r="K40" i="1" s="1"/>
  <c r="K43" i="1" s="1"/>
  <c r="K46" i="1" s="1"/>
  <c r="L31" i="1"/>
  <c r="L40" i="1" s="1"/>
  <c r="L46" i="1" l="1"/>
  <c r="J46" i="1"/>
</calcChain>
</file>

<file path=xl/sharedStrings.xml><?xml version="1.0" encoding="utf-8"?>
<sst xmlns="http://schemas.openxmlformats.org/spreadsheetml/2006/main" count="40" uniqueCount="39">
  <si>
    <t>#6A</t>
  </si>
  <si>
    <t>#6B</t>
  </si>
  <si>
    <t>#6C</t>
  </si>
  <si>
    <t>#6D</t>
  </si>
  <si>
    <t>#7</t>
  </si>
  <si>
    <t>Annual Gross Income</t>
  </si>
  <si>
    <t>One Bedroom</t>
  </si>
  <si>
    <t>Two Bedroom</t>
  </si>
  <si>
    <t>Laundry Income</t>
  </si>
  <si>
    <t>One Bedroom Rent</t>
  </si>
  <si>
    <t>Two Bedroom Rent</t>
  </si>
  <si>
    <t>Total</t>
  </si>
  <si>
    <t>Vacancy &amp; Collection Loss</t>
  </si>
  <si>
    <t>Annual Expenses</t>
  </si>
  <si>
    <t>Real Estate Taxes</t>
  </si>
  <si>
    <t>Insurance</t>
  </si>
  <si>
    <t>Utilities</t>
  </si>
  <si>
    <t>Maintenance</t>
  </si>
  <si>
    <t>Reserves/Other</t>
  </si>
  <si>
    <t>YEAR ONE</t>
  </si>
  <si>
    <t>YEAR TWO</t>
  </si>
  <si>
    <t>YEAR THREE</t>
  </si>
  <si>
    <t>Annual Net Income</t>
  </si>
  <si>
    <t>Annual Effective Gross Income</t>
  </si>
  <si>
    <t>#8</t>
  </si>
  <si>
    <t>#9</t>
  </si>
  <si>
    <t>Purchase Year 0 for $1.5 mil.</t>
  </si>
  <si>
    <t>Internal Rate of Return =</t>
  </si>
  <si>
    <t>Net Present Value</t>
  </si>
  <si>
    <t>#4</t>
  </si>
  <si>
    <t>#3</t>
  </si>
  <si>
    <t>#5</t>
  </si>
  <si>
    <t>#2A</t>
  </si>
  <si>
    <t>#2B</t>
  </si>
  <si>
    <t>#2C</t>
  </si>
  <si>
    <t>#1</t>
  </si>
  <si>
    <t>Option One</t>
  </si>
  <si>
    <t>YEAR FOUR</t>
  </si>
  <si>
    <t>Sell for $1,250,000 at end of year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</si>
</sst>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center"/>
    </xf>
    <xf numFmtId="1" fontId="8" fillId="0" borderId="0" xfId="0" applyNumberFormat="1" applyFont="1"/>
    <xf numFmtId="1" fontId="9" fillId="0" borderId="0" xfId="0" applyNumberFormat="1" applyFont="1"/>
    <xf numFmtId="0" fontId="8" fillId="0" borderId="0" xfId="0" applyFont="1"/>
    <xf numFmtId="0" fontId="10" fillId="0" borderId="0" xfId="0" applyFont="1"/>
    <xf numFmtId="1" fontId="10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1" applyNumberFormat="1" applyFont="1" applyAlignment="1">
      <alignment horizontal="center"/>
    </xf>
    <xf numFmtId="8" fontId="6" fillId="0" borderId="0" xfId="0" applyNumberFormat="1" applyFont="1"/>
    <xf numFmtId="164" fontId="6" fillId="0" borderId="0" xfId="0" applyNumberFormat="1" applyFont="1"/>
    <xf numFmtId="165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615868</xdr:colOff>
      <xdr:row>1</xdr:row>
      <xdr:rowOff>59823</xdr:rowOff>
    </xdr:from>
    <xdr:ext cx="4711867" cy="937629"/>
    <xdr:sp macro="" textlink="">
      <xdr:nvSpPr>
        <xdr:cNvPr id="2" name="Rectangle 1"/>
        <xdr:cNvSpPr/>
      </xdr:nvSpPr>
      <xdr:spPr>
        <a:xfrm>
          <a:off x="3054268" y="250323"/>
          <a:ext cx="471186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Practice Test #C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48"/>
  <sheetViews>
    <sheetView tabSelected="1" topLeftCell="B1" zoomScale="90" zoomScaleNormal="90" workbookViewId="0">
      <selection activeCell="F11" sqref="F11"/>
    </sheetView>
  </sheetViews>
  <sheetFormatPr defaultRowHeight="15" x14ac:dyDescent="0.25"/>
  <cols>
    <col min="5" max="5" width="9.85546875" bestFit="1" customWidth="1"/>
    <col min="6" max="6" width="25.85546875" bestFit="1" customWidth="1"/>
    <col min="8" max="8" width="25.85546875" bestFit="1" customWidth="1"/>
    <col min="9" max="9" width="11.28515625" customWidth="1"/>
    <col min="10" max="10" width="25.7109375" customWidth="1"/>
    <col min="11" max="11" width="14.5703125" bestFit="1" customWidth="1"/>
    <col min="12" max="12" width="17.5703125" customWidth="1"/>
    <col min="13" max="13" width="17.42578125" style="20" customWidth="1"/>
  </cols>
  <sheetData>
    <row r="2" spans="4:13" ht="84" customHeight="1" x14ac:dyDescent="0.25"/>
    <row r="3" spans="4:13" ht="31.5" customHeight="1" x14ac:dyDescent="0.45">
      <c r="E3" s="1" t="s">
        <v>35</v>
      </c>
      <c r="F3" s="3">
        <f>PV(7%,18,1900,40000)</f>
        <v>-30946.821781277693</v>
      </c>
    </row>
    <row r="4" spans="4:13" ht="28.5" x14ac:dyDescent="0.45">
      <c r="D4" s="1"/>
      <c r="E4" s="1" t="s">
        <v>32</v>
      </c>
      <c r="F4" s="3">
        <f>PV(8.5%,15,15000)</f>
        <v>-124563.54863690934</v>
      </c>
      <c r="G4" s="1"/>
      <c r="H4" s="1"/>
      <c r="I4" s="1"/>
      <c r="J4" s="1"/>
      <c r="K4" s="1"/>
      <c r="L4" s="1"/>
      <c r="M4" s="21"/>
    </row>
    <row r="5" spans="4:13" ht="28.5" x14ac:dyDescent="0.45">
      <c r="D5" s="1"/>
      <c r="E5" s="1" t="s">
        <v>33</v>
      </c>
      <c r="F5" s="3">
        <f>PV(8.5%,10,,270000)</f>
        <v>-119417.06205996173</v>
      </c>
      <c r="G5" s="1"/>
      <c r="H5" s="1"/>
      <c r="I5" s="1"/>
      <c r="J5" s="1"/>
      <c r="K5" s="1"/>
      <c r="L5" s="1"/>
      <c r="M5" s="21"/>
    </row>
    <row r="6" spans="4:13" ht="28.5" x14ac:dyDescent="0.45">
      <c r="D6" s="1"/>
      <c r="E6" s="1" t="s">
        <v>34</v>
      </c>
      <c r="F6" s="13" t="s">
        <v>36</v>
      </c>
      <c r="G6" s="1"/>
      <c r="H6" s="1"/>
      <c r="I6" s="1"/>
      <c r="J6" s="1"/>
      <c r="K6" s="1"/>
      <c r="L6" s="1"/>
      <c r="M6" s="21"/>
    </row>
    <row r="7" spans="4:13" ht="28.5" x14ac:dyDescent="0.45">
      <c r="D7" s="1"/>
      <c r="E7" s="1" t="s">
        <v>30</v>
      </c>
      <c r="F7" s="2">
        <f>RATE(50,,-100,385)</f>
        <v>2.7328211818401338E-2</v>
      </c>
      <c r="G7" s="1"/>
      <c r="H7" s="1"/>
      <c r="I7" s="1"/>
      <c r="J7" s="1"/>
      <c r="K7" s="1"/>
      <c r="L7" s="1"/>
      <c r="M7" s="21"/>
    </row>
    <row r="8" spans="4:13" ht="28.5" x14ac:dyDescent="0.45">
      <c r="D8" s="1"/>
      <c r="E8" s="1" t="s">
        <v>29</v>
      </c>
      <c r="F8" s="3">
        <f>PV(3.7%/12,30*12,140000*36%/12)</f>
        <v>-912482.13371254248</v>
      </c>
      <c r="G8" s="1"/>
      <c r="H8" s="1"/>
      <c r="I8" s="1"/>
      <c r="J8" s="1"/>
      <c r="K8" s="1"/>
      <c r="L8" s="1"/>
      <c r="M8" s="21"/>
    </row>
    <row r="9" spans="4:13" ht="28.5" x14ac:dyDescent="0.45">
      <c r="D9" s="1"/>
      <c r="E9" s="1" t="s">
        <v>31</v>
      </c>
      <c r="F9" s="3">
        <f>PMT(4.1%/12,15*12,380000)</f>
        <v>-2829.8947813571285</v>
      </c>
      <c r="G9" s="1"/>
      <c r="H9" s="1"/>
      <c r="I9" s="1"/>
      <c r="J9" s="1"/>
      <c r="K9" s="1"/>
      <c r="L9" s="1"/>
      <c r="M9" s="21"/>
    </row>
    <row r="10" spans="4:13" ht="28.5" x14ac:dyDescent="0.45">
      <c r="D10" s="1"/>
      <c r="E10" s="1" t="s">
        <v>0</v>
      </c>
      <c r="F10" s="3">
        <f>FV(4%,35,,12000)</f>
        <v>-47353.067930543322</v>
      </c>
      <c r="G10" s="1"/>
      <c r="H10" s="1"/>
      <c r="I10" s="1"/>
      <c r="J10" s="3">
        <f>FV(4%,45,,12000)</f>
        <v>-70094.108177536895</v>
      </c>
      <c r="K10" s="1"/>
      <c r="L10" s="1"/>
      <c r="M10" s="21"/>
    </row>
    <row r="11" spans="4:13" ht="28.5" x14ac:dyDescent="0.45">
      <c r="D11" s="1"/>
      <c r="E11" s="1" t="s">
        <v>1</v>
      </c>
      <c r="F11" s="3">
        <f>PV(6%,25,F10)</f>
        <v>605331.13254281355</v>
      </c>
      <c r="G11" s="1"/>
      <c r="H11" s="1"/>
      <c r="I11" s="1"/>
      <c r="J11" s="3">
        <f>PV(6%,15,70094)</f>
        <v>-680770.38054671732</v>
      </c>
      <c r="K11" s="1"/>
      <c r="L11" s="1"/>
      <c r="M11" s="21"/>
    </row>
    <row r="12" spans="4:13" ht="28.5" x14ac:dyDescent="0.45">
      <c r="D12" s="1"/>
      <c r="E12" s="1" t="s">
        <v>2</v>
      </c>
      <c r="F12" s="3">
        <f>PMT(6%,35,,F11)</f>
        <v>-5432.1562194390635</v>
      </c>
      <c r="G12" s="1"/>
      <c r="H12" s="1"/>
      <c r="I12" s="1"/>
      <c r="J12" s="3">
        <f>PMT(6%,45,,680771)</f>
        <v>-3199.9612485004145</v>
      </c>
      <c r="K12" s="1"/>
      <c r="L12" s="1"/>
      <c r="M12" s="21"/>
    </row>
    <row r="13" spans="4:13" ht="28.5" x14ac:dyDescent="0.45">
      <c r="D13" s="1"/>
      <c r="E13" s="1"/>
      <c r="F13" s="1"/>
      <c r="G13" s="1"/>
      <c r="H13" s="1"/>
      <c r="I13" s="1"/>
      <c r="J13" s="1"/>
      <c r="K13" s="1"/>
      <c r="L13" s="1"/>
      <c r="M13" s="21"/>
    </row>
    <row r="14" spans="4:13" ht="28.5" x14ac:dyDescent="0.45">
      <c r="D14" s="1"/>
      <c r="E14" s="1" t="s">
        <v>3</v>
      </c>
      <c r="F14" s="3">
        <f>FV(4%,45,,12000)</f>
        <v>-70094.108177536895</v>
      </c>
      <c r="G14" s="1"/>
      <c r="H14" s="1"/>
      <c r="I14" s="1"/>
      <c r="J14" s="1"/>
      <c r="K14" s="1"/>
      <c r="L14" s="1"/>
      <c r="M14" s="21"/>
    </row>
    <row r="15" spans="4:13" ht="28.5" x14ac:dyDescent="0.45">
      <c r="D15" s="1"/>
      <c r="E15" s="1"/>
      <c r="F15" s="3">
        <f>PV(6%,15,F14)</f>
        <v>680771.43119389052</v>
      </c>
      <c r="G15" s="1"/>
      <c r="H15" s="1"/>
      <c r="I15" s="1"/>
      <c r="J15" s="1"/>
      <c r="K15" s="1"/>
      <c r="L15" s="1"/>
      <c r="M15" s="21"/>
    </row>
    <row r="16" spans="4:13" ht="28.5" x14ac:dyDescent="0.45">
      <c r="D16" s="1"/>
      <c r="E16" s="1"/>
      <c r="F16" s="3">
        <f>PMT(6%,45,,F15)</f>
        <v>-3199.9632753255009</v>
      </c>
    </row>
    <row r="17" spans="4:13" ht="28.5" x14ac:dyDescent="0.45">
      <c r="D17" s="1"/>
      <c r="E17" s="1"/>
      <c r="F17" s="1"/>
    </row>
    <row r="18" spans="4:13" ht="28.5" x14ac:dyDescent="0.45">
      <c r="D18" s="1"/>
      <c r="E18" s="1"/>
    </row>
    <row r="19" spans="4:13" ht="28.5" x14ac:dyDescent="0.45">
      <c r="D19" s="1"/>
      <c r="E19" s="1"/>
    </row>
    <row r="20" spans="4:13" ht="28.5" x14ac:dyDescent="0.45">
      <c r="D20" s="1"/>
      <c r="E20" s="1"/>
      <c r="G20" s="4" t="s">
        <v>4</v>
      </c>
    </row>
    <row r="21" spans="4:13" ht="18.75" x14ac:dyDescent="0.3">
      <c r="G21" s="5"/>
      <c r="H21" s="5" t="s">
        <v>9</v>
      </c>
      <c r="I21" s="5"/>
      <c r="J21" s="5">
        <v>750</v>
      </c>
      <c r="K21" s="5"/>
      <c r="L21" s="5"/>
      <c r="M21" s="6"/>
    </row>
    <row r="22" spans="4:13" ht="18.75" x14ac:dyDescent="0.3">
      <c r="G22" s="5"/>
      <c r="H22" s="5" t="s">
        <v>10</v>
      </c>
      <c r="I22" s="5"/>
      <c r="J22" s="5">
        <v>1400</v>
      </c>
      <c r="K22" s="5"/>
      <c r="L22" s="5"/>
      <c r="M22" s="6"/>
    </row>
    <row r="23" spans="4:13" ht="18.75" x14ac:dyDescent="0.3">
      <c r="G23" s="5"/>
      <c r="H23" s="5"/>
      <c r="I23" s="5"/>
      <c r="J23" s="6" t="s">
        <v>19</v>
      </c>
      <c r="K23" s="6" t="s">
        <v>20</v>
      </c>
      <c r="L23" s="19" t="s">
        <v>21</v>
      </c>
      <c r="M23" s="9" t="s">
        <v>37</v>
      </c>
    </row>
    <row r="24" spans="4:13" ht="18.75" x14ac:dyDescent="0.3">
      <c r="G24" s="5" t="s">
        <v>5</v>
      </c>
      <c r="H24" s="5"/>
      <c r="I24" s="5"/>
      <c r="J24" s="5"/>
      <c r="K24" s="5"/>
      <c r="L24" s="10"/>
      <c r="M24" s="6"/>
    </row>
    <row r="25" spans="4:13" ht="18.75" x14ac:dyDescent="0.3">
      <c r="G25" s="5"/>
      <c r="H25" s="5" t="s">
        <v>6</v>
      </c>
      <c r="I25" s="5"/>
      <c r="J25" s="7">
        <f>10*J21*12</f>
        <v>90000</v>
      </c>
      <c r="K25" s="7">
        <f>J25*1.06</f>
        <v>95400</v>
      </c>
      <c r="L25" s="7">
        <f t="shared" ref="L25:M25" si="0">K25*1.06</f>
        <v>101124</v>
      </c>
      <c r="M25" s="22">
        <f t="shared" si="0"/>
        <v>107191.44</v>
      </c>
    </row>
    <row r="26" spans="4:13" ht="18.75" x14ac:dyDescent="0.3">
      <c r="G26" s="5"/>
      <c r="H26" s="5" t="s">
        <v>7</v>
      </c>
      <c r="I26" s="5"/>
      <c r="J26" s="7">
        <f>5*J22*12</f>
        <v>84000</v>
      </c>
      <c r="K26" s="7">
        <f>J26*1.06</f>
        <v>89040</v>
      </c>
      <c r="L26" s="14">
        <f t="shared" ref="L26:M26" si="1">K26*1.06</f>
        <v>94382.400000000009</v>
      </c>
      <c r="M26" s="22">
        <f t="shared" si="1"/>
        <v>100045.34400000001</v>
      </c>
    </row>
    <row r="27" spans="4:13" ht="18.75" x14ac:dyDescent="0.3">
      <c r="G27" s="5"/>
      <c r="H27" s="5" t="s">
        <v>8</v>
      </c>
      <c r="I27" s="5"/>
      <c r="J27" s="7">
        <v>900</v>
      </c>
      <c r="K27" s="7">
        <f>J27*1.03</f>
        <v>927</v>
      </c>
      <c r="L27" s="14">
        <f t="shared" ref="L27:M27" si="2">K27*1.03</f>
        <v>954.81000000000006</v>
      </c>
      <c r="M27" s="22">
        <f t="shared" si="2"/>
        <v>983.4543000000001</v>
      </c>
    </row>
    <row r="28" spans="4:13" ht="18.75" x14ac:dyDescent="0.3">
      <c r="G28" s="5"/>
      <c r="H28" s="5" t="s">
        <v>11</v>
      </c>
      <c r="I28" s="5"/>
      <c r="J28" s="7">
        <f>J25+J26+J27</f>
        <v>174900</v>
      </c>
      <c r="K28" s="7">
        <f t="shared" ref="K28:M28" si="3">K25+K26+K27</f>
        <v>185367</v>
      </c>
      <c r="L28" s="15">
        <f t="shared" si="3"/>
        <v>196461.21000000002</v>
      </c>
      <c r="M28" s="22">
        <f t="shared" si="3"/>
        <v>208220.23830000003</v>
      </c>
    </row>
    <row r="29" spans="4:13" ht="18.75" x14ac:dyDescent="0.3">
      <c r="G29" s="5"/>
      <c r="H29" s="5"/>
      <c r="I29" s="5"/>
      <c r="J29" s="7"/>
      <c r="K29" s="7"/>
      <c r="L29" s="15"/>
      <c r="M29" s="22"/>
    </row>
    <row r="30" spans="4:13" ht="18.75" x14ac:dyDescent="0.3">
      <c r="G30" s="5"/>
      <c r="H30" s="5" t="s">
        <v>12</v>
      </c>
      <c r="I30" s="5"/>
      <c r="J30" s="7">
        <f>J28*0.07</f>
        <v>12243.000000000002</v>
      </c>
      <c r="K30" s="7">
        <f t="shared" ref="K30:M30" si="4">K28*0.07</f>
        <v>12975.69</v>
      </c>
      <c r="L30" s="14">
        <f t="shared" si="4"/>
        <v>13752.284700000002</v>
      </c>
      <c r="M30" s="22">
        <f t="shared" si="4"/>
        <v>14575.416681000002</v>
      </c>
    </row>
    <row r="31" spans="4:13" ht="18.75" x14ac:dyDescent="0.3">
      <c r="G31" s="5" t="s">
        <v>23</v>
      </c>
      <c r="H31" s="5"/>
      <c r="I31" s="5"/>
      <c r="J31" s="7">
        <f>J28-J30</f>
        <v>162657</v>
      </c>
      <c r="K31" s="7">
        <f t="shared" ref="K31" si="5">K28-K30</f>
        <v>172391.31</v>
      </c>
      <c r="L31" s="15">
        <f>L28-L30</f>
        <v>182708.92530000003</v>
      </c>
      <c r="M31" s="22">
        <f>M28-M30</f>
        <v>193644.82161900002</v>
      </c>
    </row>
    <row r="32" spans="4:13" ht="18.75" x14ac:dyDescent="0.3">
      <c r="G32" s="5" t="s">
        <v>13</v>
      </c>
      <c r="H32" s="5"/>
      <c r="I32" s="5"/>
      <c r="J32" s="7"/>
      <c r="K32" s="7"/>
      <c r="L32" s="15"/>
      <c r="M32" s="22"/>
    </row>
    <row r="33" spans="7:13" ht="18.75" x14ac:dyDescent="0.3">
      <c r="G33" s="5"/>
      <c r="H33" s="5" t="s">
        <v>14</v>
      </c>
      <c r="I33" s="5"/>
      <c r="J33" s="7">
        <v>10000</v>
      </c>
      <c r="K33" s="7">
        <f>J33*1.02</f>
        <v>10200</v>
      </c>
      <c r="L33" s="14">
        <f t="shared" ref="L33:M33" si="6">K33*1.02</f>
        <v>10404</v>
      </c>
      <c r="M33" s="22">
        <f t="shared" si="6"/>
        <v>10612.08</v>
      </c>
    </row>
    <row r="34" spans="7:13" ht="18.75" x14ac:dyDescent="0.3">
      <c r="G34" s="5"/>
      <c r="H34" s="5" t="s">
        <v>15</v>
      </c>
      <c r="I34" s="5"/>
      <c r="J34" s="7">
        <v>4000</v>
      </c>
      <c r="K34" s="7">
        <f>J34*1.06</f>
        <v>4240</v>
      </c>
      <c r="L34" s="14">
        <f t="shared" ref="L34:M34" si="7">K34*1.06</f>
        <v>4494.4000000000005</v>
      </c>
      <c r="M34" s="22">
        <f t="shared" si="7"/>
        <v>4764.0640000000012</v>
      </c>
    </row>
    <row r="35" spans="7:13" ht="18.75" x14ac:dyDescent="0.3">
      <c r="G35" s="5"/>
      <c r="H35" s="5" t="s">
        <v>16</v>
      </c>
      <c r="I35" s="5"/>
      <c r="J35" s="7">
        <v>25000</v>
      </c>
      <c r="K35" s="7">
        <f>J35*1.05</f>
        <v>26250</v>
      </c>
      <c r="L35" s="14">
        <f t="shared" ref="L35:M35" si="8">K35*1.05</f>
        <v>27562.5</v>
      </c>
      <c r="M35" s="22">
        <f t="shared" si="8"/>
        <v>28940.625</v>
      </c>
    </row>
    <row r="36" spans="7:13" ht="18.75" x14ac:dyDescent="0.3">
      <c r="G36" s="5"/>
      <c r="H36" s="5" t="s">
        <v>17</v>
      </c>
      <c r="I36" s="5"/>
      <c r="J36" s="7">
        <v>8000</v>
      </c>
      <c r="K36" s="7">
        <f>J36*1.03</f>
        <v>8240</v>
      </c>
      <c r="L36" s="14">
        <f t="shared" ref="L36:M36" si="9">K36*1.03</f>
        <v>8487.2000000000007</v>
      </c>
      <c r="M36" s="22">
        <f t="shared" si="9"/>
        <v>8741.8160000000007</v>
      </c>
    </row>
    <row r="37" spans="7:13" ht="18.75" x14ac:dyDescent="0.3">
      <c r="G37" s="5"/>
      <c r="H37" s="5" t="s">
        <v>18</v>
      </c>
      <c r="I37" s="5"/>
      <c r="J37" s="7">
        <v>4000</v>
      </c>
      <c r="K37" s="7">
        <f>J37*1.04</f>
        <v>4160</v>
      </c>
      <c r="L37" s="14">
        <f t="shared" ref="L37:M37" si="10">K37*1.04</f>
        <v>4326.4000000000005</v>
      </c>
      <c r="M37" s="22">
        <f t="shared" si="10"/>
        <v>4499.456000000001</v>
      </c>
    </row>
    <row r="38" spans="7:13" ht="18.75" x14ac:dyDescent="0.3">
      <c r="G38" s="5"/>
      <c r="H38" s="5" t="s">
        <v>11</v>
      </c>
      <c r="I38" s="5"/>
      <c r="J38" s="7">
        <f>J33+J34+J35+J36+J37</f>
        <v>51000</v>
      </c>
      <c r="K38" s="7">
        <f t="shared" ref="K38" si="11">K33+K34+K35+K36+K37</f>
        <v>53090</v>
      </c>
      <c r="L38" s="14">
        <f t="shared" ref="L38" si="12">L33+L34+L35+L36+L37</f>
        <v>55274.500000000007</v>
      </c>
      <c r="M38" s="22">
        <f t="shared" ref="M38" si="13">M33+M34+M35+M36+M37</f>
        <v>57558.040999999997</v>
      </c>
    </row>
    <row r="39" spans="7:13" ht="18.75" x14ac:dyDescent="0.3">
      <c r="G39" s="5"/>
      <c r="H39" s="5"/>
      <c r="I39" s="5"/>
      <c r="J39" s="7"/>
      <c r="K39" s="7"/>
      <c r="L39" s="15"/>
      <c r="M39" s="22"/>
    </row>
    <row r="40" spans="7:13" ht="18.75" x14ac:dyDescent="0.3">
      <c r="G40" s="5" t="s">
        <v>22</v>
      </c>
      <c r="H40" s="5"/>
      <c r="I40" s="5"/>
      <c r="J40" s="7">
        <f>J31-J38</f>
        <v>111657</v>
      </c>
      <c r="K40" s="7">
        <f t="shared" ref="K40" si="14">K31-K38</f>
        <v>119301.31</v>
      </c>
      <c r="L40" s="15">
        <f>L31-L38</f>
        <v>127434.42530000003</v>
      </c>
      <c r="M40" s="22">
        <f>M31-M38</f>
        <v>136086.78061900003</v>
      </c>
    </row>
    <row r="41" spans="7:13" ht="18.75" x14ac:dyDescent="0.3">
      <c r="G41" s="5"/>
      <c r="H41" s="5"/>
      <c r="I41" s="5"/>
      <c r="J41" s="5"/>
      <c r="K41" s="5"/>
      <c r="L41" s="16"/>
    </row>
    <row r="42" spans="7:13" x14ac:dyDescent="0.25">
      <c r="H42" t="s">
        <v>38</v>
      </c>
      <c r="M42" s="17">
        <v>1250000</v>
      </c>
    </row>
    <row r="43" spans="7:13" ht="18.75" x14ac:dyDescent="0.3">
      <c r="G43" s="5" t="s">
        <v>24</v>
      </c>
      <c r="H43" s="5"/>
      <c r="I43" s="5"/>
      <c r="J43" s="7">
        <f>J40</f>
        <v>111657</v>
      </c>
      <c r="K43" s="7">
        <f>K40</f>
        <v>119301.31</v>
      </c>
      <c r="L43" s="14">
        <f>L40</f>
        <v>127434.42530000003</v>
      </c>
      <c r="M43" s="25">
        <f>M40+M42</f>
        <v>1386086.7806190001</v>
      </c>
    </row>
    <row r="44" spans="7:13" ht="18.75" x14ac:dyDescent="0.3">
      <c r="H44" s="8" t="s">
        <v>28</v>
      </c>
      <c r="I44" s="8"/>
      <c r="J44" s="23">
        <f>NPV(10.5%,J43:M43)</f>
        <v>1222899.2300758881</v>
      </c>
      <c r="L44" s="17"/>
    </row>
    <row r="45" spans="7:13" x14ac:dyDescent="0.25">
      <c r="L45" s="17"/>
    </row>
    <row r="46" spans="7:13" ht="18.75" x14ac:dyDescent="0.3">
      <c r="G46" s="5" t="s">
        <v>25</v>
      </c>
      <c r="H46" t="s">
        <v>26</v>
      </c>
      <c r="I46" s="12">
        <v>-1150000</v>
      </c>
      <c r="J46" s="11">
        <f>J43</f>
        <v>111657</v>
      </c>
      <c r="K46" s="11">
        <f>K43</f>
        <v>119301.31</v>
      </c>
      <c r="L46" s="18">
        <f>L43</f>
        <v>127434.42530000003</v>
      </c>
      <c r="M46" s="25">
        <f>M43</f>
        <v>1386086.7806190001</v>
      </c>
    </row>
    <row r="48" spans="7:13" ht="18.75" x14ac:dyDescent="0.3">
      <c r="H48" s="8" t="s">
        <v>27</v>
      </c>
      <c r="I48" s="24">
        <f>IRR(I46:M46)</f>
        <v>0.12453614397671253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2014-03-27T15:22:16Z</dcterms:created>
  <dcterms:modified xsi:type="dcterms:W3CDTF">2014-03-28T16:28:32Z</dcterms:modified>
</cp:coreProperties>
</file>